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PPID &amp; PDIP\RFK\"/>
    </mc:Choice>
  </mc:AlternateContent>
  <xr:revisionPtr revIDLastSave="0" documentId="13_ncr:1_{5FB30842-AB7E-447D-96BE-5588344A5B6F}" xr6:coauthVersionLast="47" xr6:coauthVersionMax="47" xr10:uidLastSave="{00000000-0000-0000-0000-000000000000}"/>
  <bookViews>
    <workbookView xWindow="-120" yWindow="-120" windowWidth="20730" windowHeight="11040" tabRatio="743" firstSheet="8" activeTab="14" xr2:uid="{00000000-000D-0000-FFFF-FFFF00000000}"/>
  </bookViews>
  <sheets>
    <sheet name=" jjanuari" sheetId="90" r:id="rId1"/>
    <sheet name="rincian januari" sheetId="82" r:id="rId2"/>
    <sheet name="RekapRFK januari" sheetId="83" r:id="rId3"/>
    <sheet name="FORMAT BARU februari" sheetId="92" r:id="rId4"/>
    <sheet name="rincian februari" sheetId="93" r:id="rId5"/>
    <sheet name="RekapRFK februari" sheetId="94" r:id="rId6"/>
    <sheet name="FORMAT BARU maret" sheetId="95" r:id="rId7"/>
    <sheet name="rincian maret" sheetId="96" r:id="rId8"/>
    <sheet name="RekapRFK maret" sheetId="97" r:id="rId9"/>
    <sheet name="FORMAT BARU april" sheetId="98" r:id="rId10"/>
    <sheet name="rincian april" sheetId="99" r:id="rId11"/>
    <sheet name="RekapRFK april" sheetId="100" r:id="rId12"/>
    <sheet name="FORMAT BARU mei" sheetId="101" r:id="rId13"/>
    <sheet name="rincian mei" sheetId="102" r:id="rId14"/>
    <sheet name="RekapRFK mei" sheetId="103" r:id="rId15"/>
    <sheet name="Sheet1" sheetId="91" r:id="rId16"/>
  </sheets>
  <externalReferences>
    <externalReference r:id="rId17"/>
    <externalReference r:id="rId18"/>
    <externalReference r:id="rId19"/>
    <externalReference r:id="rId20"/>
  </externalReferences>
  <definedNames>
    <definedName name="OLE_LINK1" localSheetId="0">' jjanuari'!#REF!</definedName>
    <definedName name="OLE_LINK1" localSheetId="9">'FORMAT BARU april'!#REF!</definedName>
    <definedName name="OLE_LINK1" localSheetId="3">'FORMAT BARU februari'!#REF!</definedName>
    <definedName name="OLE_LINK1" localSheetId="6">'FORMAT BARU maret'!#REF!</definedName>
    <definedName name="OLE_LINK1" localSheetId="12">'FORMAT BARU mei'!#REF!</definedName>
    <definedName name="_xlnm.Print_Area" localSheetId="0">' jjanuari'!$A$1:$R$112</definedName>
    <definedName name="_xlnm.Print_Area" localSheetId="9">'FORMAT BARU april'!$A$1:$R$112</definedName>
    <definedName name="_xlnm.Print_Area" localSheetId="3">'FORMAT BARU februari'!$A$1:$R$112</definedName>
    <definedName name="_xlnm.Print_Area" localSheetId="6">'FORMAT BARU maret'!$A$1:$R$112</definedName>
    <definedName name="_xlnm.Print_Area" localSheetId="12">'FORMAT BARU mei'!$A$1:$R$112</definedName>
    <definedName name="_xlnm.Print_Area" localSheetId="11">'RekapRFK april'!$A$1:$R$43</definedName>
    <definedName name="_xlnm.Print_Area" localSheetId="5">'RekapRFK februari'!$A$1:$R$43</definedName>
    <definedName name="_xlnm.Print_Area" localSheetId="2">'RekapRFK januari'!$A$1:$R$43</definedName>
    <definedName name="_xlnm.Print_Area" localSheetId="8">'RekapRFK maret'!$A$1:$R$43</definedName>
    <definedName name="_xlnm.Print_Area" localSheetId="14">'RekapRFK mei'!$A$1:$R$43</definedName>
    <definedName name="_xlnm.Print_Area" localSheetId="10">'rincian april'!$A$1:$T$588</definedName>
    <definedName name="_xlnm.Print_Area" localSheetId="4">'rincian februari'!$A$1:$T$588</definedName>
    <definedName name="_xlnm.Print_Area" localSheetId="1">'rincian januari'!$A$1:$T$588</definedName>
    <definedName name="_xlnm.Print_Area" localSheetId="7">'rincian maret'!$A$1:$T$588</definedName>
    <definedName name="_xlnm.Print_Area" localSheetId="13">'rincian mei'!$A$1:$T$588</definedName>
    <definedName name="_xlnm.Print_Titles" localSheetId="11">'RekapRFK april'!$7:$10</definedName>
    <definedName name="_xlnm.Print_Titles" localSheetId="5">'RekapRFK februari'!$7:$10</definedName>
    <definedName name="_xlnm.Print_Titles" localSheetId="2">'RekapRFK januari'!$7:$10</definedName>
    <definedName name="_xlnm.Print_Titles" localSheetId="8">'RekapRFK maret'!$7:$10</definedName>
    <definedName name="_xlnm.Print_Titles" localSheetId="14">'RekapRFK mei'!$7:$10</definedName>
  </definedNames>
  <calcPr calcId="191029"/>
</workbook>
</file>

<file path=xl/calcChain.xml><?xml version="1.0" encoding="utf-8"?>
<calcChain xmlns="http://schemas.openxmlformats.org/spreadsheetml/2006/main">
  <c r="U41" i="103" l="1"/>
  <c r="S40" i="103"/>
  <c r="N34" i="103"/>
  <c r="V33" i="103"/>
  <c r="V35" i="103" s="1"/>
  <c r="S33" i="103"/>
  <c r="L31" i="103"/>
  <c r="G31" i="103"/>
  <c r="F31" i="103"/>
  <c r="C31" i="103"/>
  <c r="L30" i="103"/>
  <c r="G30" i="103"/>
  <c r="F30" i="103"/>
  <c r="L29" i="103"/>
  <c r="G29" i="103"/>
  <c r="F29" i="103"/>
  <c r="L28" i="103"/>
  <c r="G28" i="103"/>
  <c r="F28" i="103"/>
  <c r="C28" i="103"/>
  <c r="L27" i="103"/>
  <c r="G27" i="103"/>
  <c r="F27" i="103"/>
  <c r="C27" i="103"/>
  <c r="L26" i="103"/>
  <c r="G26" i="103"/>
  <c r="F26" i="103"/>
  <c r="C26" i="103"/>
  <c r="L25" i="103"/>
  <c r="G25" i="103"/>
  <c r="F25" i="103"/>
  <c r="L24" i="103"/>
  <c r="G24" i="103"/>
  <c r="F24" i="103"/>
  <c r="L23" i="103"/>
  <c r="G23" i="103"/>
  <c r="F23" i="103"/>
  <c r="C23" i="103"/>
  <c r="L22" i="103"/>
  <c r="G22" i="103"/>
  <c r="F22" i="103"/>
  <c r="L21" i="103"/>
  <c r="G21" i="103"/>
  <c r="F21" i="103"/>
  <c r="L20" i="103"/>
  <c r="G20" i="103"/>
  <c r="F20" i="103"/>
  <c r="L19" i="103"/>
  <c r="G19" i="103"/>
  <c r="F19" i="103"/>
  <c r="C19" i="103"/>
  <c r="C21" i="103" s="1"/>
  <c r="C22" i="103" s="1"/>
  <c r="L18" i="103"/>
  <c r="G18" i="103"/>
  <c r="F18" i="103"/>
  <c r="L17" i="103"/>
  <c r="G17" i="103"/>
  <c r="F17" i="103"/>
  <c r="L16" i="103"/>
  <c r="G16" i="103"/>
  <c r="F16" i="103"/>
  <c r="L15" i="103"/>
  <c r="G15" i="103"/>
  <c r="F15" i="103"/>
  <c r="L14" i="103"/>
  <c r="G14" i="103"/>
  <c r="F14" i="103"/>
  <c r="L13" i="103"/>
  <c r="G13" i="103"/>
  <c r="F13" i="103"/>
  <c r="S12" i="103"/>
  <c r="L12" i="103"/>
  <c r="L32" i="103" s="1"/>
  <c r="G12" i="103"/>
  <c r="F12" i="103"/>
  <c r="C12" i="103"/>
  <c r="S11" i="103"/>
  <c r="L11" i="103"/>
  <c r="G11" i="103"/>
  <c r="F11" i="103"/>
  <c r="C11" i="103"/>
  <c r="C13" i="103" s="1"/>
  <c r="C14" i="103" s="1"/>
  <c r="C15" i="103" s="1"/>
  <c r="C16" i="103" s="1"/>
  <c r="N5" i="103"/>
  <c r="P579" i="102"/>
  <c r="I579" i="102"/>
  <c r="R578" i="102"/>
  <c r="R577" i="102"/>
  <c r="R576" i="102"/>
  <c r="N576" i="102"/>
  <c r="M576" i="102"/>
  <c r="L576" i="102"/>
  <c r="R575" i="102"/>
  <c r="N575" i="102"/>
  <c r="M575" i="102"/>
  <c r="L575" i="102"/>
  <c r="R574" i="102"/>
  <c r="N574" i="102"/>
  <c r="M574" i="102"/>
  <c r="L574" i="102"/>
  <c r="R573" i="102"/>
  <c r="N573" i="102"/>
  <c r="M573" i="102"/>
  <c r="L573" i="102"/>
  <c r="R572" i="102"/>
  <c r="N572" i="102"/>
  <c r="M572" i="102"/>
  <c r="L572" i="102"/>
  <c r="R571" i="102"/>
  <c r="R570" i="102"/>
  <c r="R579" i="102" s="1"/>
  <c r="N570" i="102"/>
  <c r="N579" i="102" s="1"/>
  <c r="M570" i="102"/>
  <c r="L570" i="102"/>
  <c r="P547" i="102"/>
  <c r="I547" i="102"/>
  <c r="R546" i="102"/>
  <c r="N546" i="102"/>
  <c r="M546" i="102"/>
  <c r="L546" i="102"/>
  <c r="R545" i="102"/>
  <c r="N545" i="102"/>
  <c r="M545" i="102"/>
  <c r="L545" i="102"/>
  <c r="R544" i="102"/>
  <c r="N544" i="102"/>
  <c r="M544" i="102"/>
  <c r="L544" i="102"/>
  <c r="R543" i="102"/>
  <c r="N543" i="102"/>
  <c r="M543" i="102"/>
  <c r="L543" i="102"/>
  <c r="R542" i="102"/>
  <c r="R547" i="102" s="1"/>
  <c r="N542" i="102"/>
  <c r="N547" i="102" s="1"/>
  <c r="M542" i="102"/>
  <c r="L542" i="102"/>
  <c r="H532" i="102"/>
  <c r="P525" i="102"/>
  <c r="P524" i="102"/>
  <c r="P517" i="102"/>
  <c r="I517" i="102"/>
  <c r="R516" i="102"/>
  <c r="N516" i="102"/>
  <c r="M516" i="102"/>
  <c r="L516" i="102"/>
  <c r="R515" i="102"/>
  <c r="N515" i="102"/>
  <c r="M515" i="102"/>
  <c r="L515" i="102"/>
  <c r="R514" i="102"/>
  <c r="R517" i="102" s="1"/>
  <c r="N514" i="102"/>
  <c r="N517" i="102" s="1"/>
  <c r="M514" i="102"/>
  <c r="L514" i="102"/>
  <c r="P491" i="102"/>
  <c r="I491" i="102"/>
  <c r="R490" i="102"/>
  <c r="N490" i="102"/>
  <c r="M490" i="102"/>
  <c r="L490" i="102"/>
  <c r="R489" i="102"/>
  <c r="N489" i="102"/>
  <c r="M489" i="102"/>
  <c r="L489" i="102"/>
  <c r="R488" i="102"/>
  <c r="N488" i="102"/>
  <c r="M488" i="102"/>
  <c r="L488" i="102"/>
  <c r="R487" i="102"/>
  <c r="R491" i="102" s="1"/>
  <c r="N487" i="102"/>
  <c r="N491" i="102" s="1"/>
  <c r="M487" i="102"/>
  <c r="L487" i="102"/>
  <c r="P464" i="102"/>
  <c r="I464" i="102"/>
  <c r="R463" i="102"/>
  <c r="N463" i="102"/>
  <c r="M463" i="102"/>
  <c r="L463" i="102"/>
  <c r="R462" i="102"/>
  <c r="N462" i="102"/>
  <c r="M462" i="102"/>
  <c r="L462" i="102"/>
  <c r="R461" i="102"/>
  <c r="N461" i="102"/>
  <c r="M461" i="102"/>
  <c r="L461" i="102"/>
  <c r="R460" i="102"/>
  <c r="N460" i="102"/>
  <c r="M460" i="102"/>
  <c r="L460" i="102"/>
  <c r="R459" i="102"/>
  <c r="N459" i="102"/>
  <c r="M459" i="102"/>
  <c r="L459" i="102"/>
  <c r="R458" i="102"/>
  <c r="R464" i="102" s="1"/>
  <c r="N458" i="102"/>
  <c r="N464" i="102" s="1"/>
  <c r="M458" i="102"/>
  <c r="L458" i="102"/>
  <c r="P438" i="102"/>
  <c r="P435" i="102"/>
  <c r="I435" i="102"/>
  <c r="R434" i="102"/>
  <c r="N434" i="102"/>
  <c r="M434" i="102"/>
  <c r="L434" i="102"/>
  <c r="R433" i="102"/>
  <c r="N433" i="102"/>
  <c r="M433" i="102"/>
  <c r="L433" i="102"/>
  <c r="R432" i="102"/>
  <c r="R435" i="102" s="1"/>
  <c r="N432" i="102"/>
  <c r="N435" i="102" s="1"/>
  <c r="M432" i="102"/>
  <c r="L432" i="102"/>
  <c r="Q405" i="102"/>
  <c r="P405" i="102" a="1"/>
  <c r="P405" i="102" s="1"/>
  <c r="O405" i="102"/>
  <c r="N405" i="102"/>
  <c r="I405" i="102"/>
  <c r="R404" i="102"/>
  <c r="R403" i="102"/>
  <c r="R405" i="102" s="1"/>
  <c r="N403" i="102"/>
  <c r="M403" i="102"/>
  <c r="L403" i="102"/>
  <c r="P379" i="102"/>
  <c r="I379" i="102"/>
  <c r="R378" i="102"/>
  <c r="N378" i="102"/>
  <c r="N379" i="102" s="1"/>
  <c r="M378" i="102"/>
  <c r="L378" i="102"/>
  <c r="R377" i="102"/>
  <c r="R379" i="102" s="1"/>
  <c r="N377" i="102"/>
  <c r="M377" i="102"/>
  <c r="L377" i="102"/>
  <c r="P354" i="102"/>
  <c r="I354" i="102"/>
  <c r="R353" i="102"/>
  <c r="R354" i="102" s="1"/>
  <c r="N353" i="102"/>
  <c r="N354" i="102" s="1"/>
  <c r="M353" i="102"/>
  <c r="L353" i="102"/>
  <c r="P330" i="102"/>
  <c r="I330" i="102"/>
  <c r="R329" i="102"/>
  <c r="R330" i="102" s="1"/>
  <c r="N329" i="102"/>
  <c r="N330" i="102" s="1"/>
  <c r="M329" i="102"/>
  <c r="L329" i="102"/>
  <c r="N323" i="102"/>
  <c r="P306" i="102"/>
  <c r="I306" i="102"/>
  <c r="R305" i="102"/>
  <c r="R306" i="102" s="1"/>
  <c r="N305" i="102"/>
  <c r="N306" i="102" s="1"/>
  <c r="M305" i="102"/>
  <c r="L305" i="102"/>
  <c r="N299" i="102"/>
  <c r="P282" i="102"/>
  <c r="I282" i="102"/>
  <c r="R281" i="102"/>
  <c r="N281" i="102"/>
  <c r="M281" i="102"/>
  <c r="L281" i="102"/>
  <c r="R280" i="102"/>
  <c r="R282" i="102" s="1"/>
  <c r="N280" i="102"/>
  <c r="N282" i="102" s="1"/>
  <c r="M280" i="102"/>
  <c r="L280" i="102"/>
  <c r="N274" i="102"/>
  <c r="P257" i="102"/>
  <c r="I257" i="102"/>
  <c r="R256" i="102"/>
  <c r="N256" i="102"/>
  <c r="M256" i="102"/>
  <c r="L256" i="102"/>
  <c r="R255" i="102"/>
  <c r="N255" i="102"/>
  <c r="M255" i="102"/>
  <c r="L255" i="102"/>
  <c r="R254" i="102"/>
  <c r="N254" i="102"/>
  <c r="M254" i="102"/>
  <c r="L254" i="102"/>
  <c r="R253" i="102"/>
  <c r="N253" i="102"/>
  <c r="M253" i="102"/>
  <c r="L253" i="102"/>
  <c r="R252" i="102"/>
  <c r="N252" i="102"/>
  <c r="M252" i="102"/>
  <c r="L252" i="102"/>
  <c r="R251" i="102"/>
  <c r="N251" i="102"/>
  <c r="M251" i="102"/>
  <c r="L251" i="102"/>
  <c r="R250" i="102"/>
  <c r="N250" i="102"/>
  <c r="M250" i="102"/>
  <c r="L250" i="102"/>
  <c r="R249" i="102"/>
  <c r="N249" i="102"/>
  <c r="M249" i="102"/>
  <c r="L249" i="102"/>
  <c r="R248" i="102"/>
  <c r="R257" i="102" s="1"/>
  <c r="N248" i="102"/>
  <c r="N257" i="102" s="1"/>
  <c r="M248" i="102"/>
  <c r="L248" i="102"/>
  <c r="N242" i="102"/>
  <c r="P225" i="102"/>
  <c r="I225" i="102"/>
  <c r="Q224" i="102"/>
  <c r="R223" i="102"/>
  <c r="R225" i="102" s="1"/>
  <c r="N223" i="102"/>
  <c r="N225" i="102" s="1"/>
  <c r="M223" i="102"/>
  <c r="L223" i="102"/>
  <c r="N216" i="102"/>
  <c r="E216" i="102"/>
  <c r="P199" i="102"/>
  <c r="I199" i="102"/>
  <c r="R195" i="102"/>
  <c r="L195" i="102"/>
  <c r="R194" i="102"/>
  <c r="R199" i="102" s="1"/>
  <c r="N194" i="102"/>
  <c r="N199" i="102" s="1"/>
  <c r="M194" i="102"/>
  <c r="L194" i="102"/>
  <c r="W182" i="102"/>
  <c r="W181" i="102"/>
  <c r="W180" i="102"/>
  <c r="W183" i="102" s="1"/>
  <c r="U177" i="102"/>
  <c r="U176" i="102"/>
  <c r="U175" i="102"/>
  <c r="U178" i="102" s="1"/>
  <c r="U187" i="102" s="1"/>
  <c r="U174" i="102"/>
  <c r="P171" i="102"/>
  <c r="I171" i="102"/>
  <c r="Q170" i="102"/>
  <c r="R169" i="102"/>
  <c r="N169" i="102"/>
  <c r="M169" i="102"/>
  <c r="L169" i="102"/>
  <c r="R168" i="102"/>
  <c r="N168" i="102"/>
  <c r="M168" i="102"/>
  <c r="L168" i="102"/>
  <c r="R167" i="102"/>
  <c r="N167" i="102"/>
  <c r="M167" i="102"/>
  <c r="L167" i="102"/>
  <c r="R166" i="102"/>
  <c r="R171" i="102" s="1"/>
  <c r="N166" i="102"/>
  <c r="N171" i="102" s="1"/>
  <c r="M166" i="102"/>
  <c r="L166" i="102"/>
  <c r="E160" i="102"/>
  <c r="P143" i="102"/>
  <c r="I143" i="102"/>
  <c r="R142" i="102"/>
  <c r="N142" i="102"/>
  <c r="M142" i="102"/>
  <c r="L142" i="102"/>
  <c r="R141" i="102"/>
  <c r="N141" i="102"/>
  <c r="M141" i="102"/>
  <c r="L141" i="102"/>
  <c r="R140" i="102"/>
  <c r="N140" i="102"/>
  <c r="M140" i="102"/>
  <c r="L140" i="102"/>
  <c r="R139" i="102"/>
  <c r="R143" i="102" s="1"/>
  <c r="N139" i="102"/>
  <c r="N143" i="102" s="1"/>
  <c r="M139" i="102"/>
  <c r="L139" i="102"/>
  <c r="N133" i="102"/>
  <c r="N188" i="102" s="1"/>
  <c r="E133" i="102"/>
  <c r="E188" i="102" s="1"/>
  <c r="P118" i="102"/>
  <c r="P145" i="102" s="1"/>
  <c r="P116" i="102"/>
  <c r="I116" i="102"/>
  <c r="R115" i="102"/>
  <c r="N115" i="102"/>
  <c r="M115" i="102"/>
  <c r="L115" i="102"/>
  <c r="R114" i="102"/>
  <c r="N114" i="102"/>
  <c r="M114" i="102"/>
  <c r="L114" i="102"/>
  <c r="R113" i="102"/>
  <c r="N113" i="102"/>
  <c r="M113" i="102"/>
  <c r="L113" i="102"/>
  <c r="R112" i="102"/>
  <c r="R116" i="102" s="1"/>
  <c r="N112" i="102"/>
  <c r="N116" i="102" s="1"/>
  <c r="M112" i="102"/>
  <c r="L112" i="102"/>
  <c r="N106" i="102"/>
  <c r="N160" i="102" s="1"/>
  <c r="P96" i="102"/>
  <c r="P124" i="102" s="1"/>
  <c r="P151" i="102" s="1"/>
  <c r="P179" i="102" s="1"/>
  <c r="P95" i="102"/>
  <c r="P123" i="102" s="1"/>
  <c r="P150" i="102" s="1"/>
  <c r="P178" i="102" s="1"/>
  <c r="V89" i="102"/>
  <c r="U89" i="102"/>
  <c r="Z88" i="102"/>
  <c r="Y88" i="102"/>
  <c r="W88" i="102"/>
  <c r="P88" i="102"/>
  <c r="I88" i="102"/>
  <c r="X87" i="102"/>
  <c r="R87" i="102"/>
  <c r="T89" i="102" s="1"/>
  <c r="T92" i="102" s="1"/>
  <c r="N87" i="102"/>
  <c r="M87" i="102"/>
  <c r="L87" i="102"/>
  <c r="R86" i="102"/>
  <c r="N86" i="102"/>
  <c r="M86" i="102"/>
  <c r="L86" i="102"/>
  <c r="X85" i="102"/>
  <c r="T85" i="102"/>
  <c r="R85" i="102"/>
  <c r="N85" i="102"/>
  <c r="M85" i="102"/>
  <c r="L85" i="102"/>
  <c r="X84" i="102"/>
  <c r="T84" i="102"/>
  <c r="R84" i="102"/>
  <c r="N84" i="102"/>
  <c r="M84" i="102"/>
  <c r="L84" i="102"/>
  <c r="X83" i="102"/>
  <c r="T83" i="102"/>
  <c r="R83" i="102"/>
  <c r="N83" i="102"/>
  <c r="M83" i="102"/>
  <c r="L83" i="102"/>
  <c r="X82" i="102"/>
  <c r="T82" i="102"/>
  <c r="R82" i="102"/>
  <c r="N82" i="102"/>
  <c r="M82" i="102"/>
  <c r="L82" i="102"/>
  <c r="X81" i="102"/>
  <c r="T81" i="102"/>
  <c r="R81" i="102"/>
  <c r="N81" i="102"/>
  <c r="M81" i="102"/>
  <c r="L81" i="102"/>
  <c r="X80" i="102"/>
  <c r="T80" i="102"/>
  <c r="R80" i="102"/>
  <c r="N80" i="102"/>
  <c r="M80" i="102"/>
  <c r="L80" i="102"/>
  <c r="X79" i="102"/>
  <c r="T79" i="102"/>
  <c r="R79" i="102"/>
  <c r="N79" i="102"/>
  <c r="M79" i="102"/>
  <c r="L79" i="102"/>
  <c r="X78" i="102"/>
  <c r="T78" i="102"/>
  <c r="R78" i="102"/>
  <c r="N78" i="102"/>
  <c r="M78" i="102"/>
  <c r="L78" i="102"/>
  <c r="X77" i="102"/>
  <c r="T77" i="102"/>
  <c r="R77" i="102"/>
  <c r="N77" i="102"/>
  <c r="M77" i="102"/>
  <c r="L77" i="102"/>
  <c r="X76" i="102"/>
  <c r="X88" i="102" s="1"/>
  <c r="R76" i="102"/>
  <c r="R88" i="102" s="1"/>
  <c r="N76" i="102"/>
  <c r="N88" i="102" s="1"/>
  <c r="M76" i="102"/>
  <c r="L76" i="102"/>
  <c r="W75" i="102"/>
  <c r="W74" i="102"/>
  <c r="W73" i="102"/>
  <c r="W72" i="102"/>
  <c r="W71" i="102"/>
  <c r="W70" i="102"/>
  <c r="H66" i="102"/>
  <c r="H102" i="102" s="1"/>
  <c r="P61" i="102"/>
  <c r="P60" i="102"/>
  <c r="P56" i="102"/>
  <c r="P174" i="102" s="1"/>
  <c r="P53" i="102"/>
  <c r="I53" i="102"/>
  <c r="R51" i="102"/>
  <c r="N51" i="102"/>
  <c r="M51" i="102"/>
  <c r="L51" i="102"/>
  <c r="R50" i="102"/>
  <c r="N50" i="102"/>
  <c r="M50" i="102"/>
  <c r="L50" i="102"/>
  <c r="R49" i="102"/>
  <c r="N49" i="102"/>
  <c r="M49" i="102"/>
  <c r="L49" i="102"/>
  <c r="R48" i="102"/>
  <c r="R53" i="102" s="1"/>
  <c r="N48" i="102"/>
  <c r="N53" i="102" s="1"/>
  <c r="M48" i="102"/>
  <c r="L48" i="102"/>
  <c r="P25" i="102"/>
  <c r="N25" i="102"/>
  <c r="L25" i="102"/>
  <c r="I25" i="102"/>
  <c r="R16" i="102"/>
  <c r="Q16" i="102"/>
  <c r="O16" i="102"/>
  <c r="R15" i="102"/>
  <c r="R25" i="102" s="1"/>
  <c r="Q15" i="102"/>
  <c r="Q25" i="102" s="1"/>
  <c r="O15" i="102"/>
  <c r="O25" i="102" s="1"/>
  <c r="O108" i="101"/>
  <c r="O107" i="101"/>
  <c r="O103" i="101"/>
  <c r="O102" i="101"/>
  <c r="M99" i="101"/>
  <c r="H99" i="101"/>
  <c r="M98" i="101"/>
  <c r="H98" i="101"/>
  <c r="M97" i="101"/>
  <c r="H97" i="101"/>
  <c r="H96" i="101"/>
  <c r="G96" i="101"/>
  <c r="M95" i="101"/>
  <c r="H95" i="101"/>
  <c r="G95" i="101"/>
  <c r="M94" i="101"/>
  <c r="H94" i="101"/>
  <c r="M93" i="101"/>
  <c r="H93" i="101"/>
  <c r="M92" i="101"/>
  <c r="H92" i="101"/>
  <c r="G92" i="101"/>
  <c r="M91" i="101"/>
  <c r="H91" i="101"/>
  <c r="M90" i="101"/>
  <c r="H90" i="101"/>
  <c r="M89" i="101"/>
  <c r="H89" i="101"/>
  <c r="M88" i="101"/>
  <c r="H88" i="101"/>
  <c r="M87" i="101"/>
  <c r="H87" i="101"/>
  <c r="M86" i="101"/>
  <c r="H86" i="101"/>
  <c r="M85" i="101"/>
  <c r="H85" i="101"/>
  <c r="M84" i="101"/>
  <c r="H84" i="101"/>
  <c r="M83" i="101"/>
  <c r="H83" i="101"/>
  <c r="M82" i="101"/>
  <c r="H82" i="101"/>
  <c r="M81" i="101"/>
  <c r="H81" i="101"/>
  <c r="M80" i="101"/>
  <c r="H80" i="101"/>
  <c r="M79" i="101"/>
  <c r="H79" i="101"/>
  <c r="M78" i="101"/>
  <c r="H78" i="101"/>
  <c r="M76" i="101"/>
  <c r="H76" i="101"/>
  <c r="M75" i="101"/>
  <c r="H75" i="101"/>
  <c r="M74" i="101"/>
  <c r="J74" i="101"/>
  <c r="H74" i="101"/>
  <c r="M73" i="101"/>
  <c r="H73" i="101"/>
  <c r="M72" i="101"/>
  <c r="H72" i="101"/>
  <c r="G72" i="101"/>
  <c r="M71" i="101"/>
  <c r="H71" i="101"/>
  <c r="F71" i="101"/>
  <c r="M70" i="101"/>
  <c r="H70" i="101"/>
  <c r="G70" i="101"/>
  <c r="M69" i="101"/>
  <c r="H69" i="101"/>
  <c r="M68" i="101"/>
  <c r="H68" i="101"/>
  <c r="M67" i="101"/>
  <c r="H67" i="101"/>
  <c r="M66" i="101"/>
  <c r="H66" i="101"/>
  <c r="G66" i="101"/>
  <c r="M65" i="101"/>
  <c r="H65" i="101"/>
  <c r="F65" i="101"/>
  <c r="M64" i="101"/>
  <c r="H64" i="101"/>
  <c r="U41" i="100"/>
  <c r="S40" i="100"/>
  <c r="N34" i="100"/>
  <c r="V33" i="100"/>
  <c r="V35" i="100" s="1"/>
  <c r="S33" i="100"/>
  <c r="L31" i="100"/>
  <c r="G31" i="100"/>
  <c r="F31" i="100"/>
  <c r="C31" i="100"/>
  <c r="L30" i="100"/>
  <c r="G30" i="100"/>
  <c r="F30" i="100"/>
  <c r="L29" i="100"/>
  <c r="G29" i="100"/>
  <c r="F29" i="100"/>
  <c r="L28" i="100"/>
  <c r="G28" i="100"/>
  <c r="F28" i="100"/>
  <c r="C28" i="100"/>
  <c r="L27" i="100"/>
  <c r="G27" i="100"/>
  <c r="F27" i="100"/>
  <c r="C27" i="100"/>
  <c r="L26" i="100"/>
  <c r="G26" i="100"/>
  <c r="F26" i="100"/>
  <c r="C26" i="100"/>
  <c r="L25" i="100"/>
  <c r="G25" i="100"/>
  <c r="F25" i="100"/>
  <c r="L24" i="100"/>
  <c r="G24" i="100"/>
  <c r="F24" i="100"/>
  <c r="L23" i="100"/>
  <c r="G23" i="100"/>
  <c r="F23" i="100"/>
  <c r="C23" i="100"/>
  <c r="L22" i="100"/>
  <c r="G22" i="100"/>
  <c r="F22" i="100"/>
  <c r="L21" i="100"/>
  <c r="G21" i="100"/>
  <c r="F21" i="100"/>
  <c r="L20" i="100"/>
  <c r="G20" i="100"/>
  <c r="F20" i="100"/>
  <c r="L19" i="100"/>
  <c r="G19" i="100"/>
  <c r="F19" i="100"/>
  <c r="C19" i="100"/>
  <c r="C21" i="100" s="1"/>
  <c r="C22" i="100" s="1"/>
  <c r="L18" i="100"/>
  <c r="G18" i="100"/>
  <c r="F18" i="100"/>
  <c r="L17" i="100"/>
  <c r="G17" i="100"/>
  <c r="F17" i="100"/>
  <c r="L16" i="100"/>
  <c r="G16" i="100"/>
  <c r="F16" i="100"/>
  <c r="L15" i="100"/>
  <c r="G15" i="100"/>
  <c r="F15" i="100"/>
  <c r="L14" i="100"/>
  <c r="G14" i="100"/>
  <c r="F14" i="100"/>
  <c r="L13" i="100"/>
  <c r="G13" i="100"/>
  <c r="F13" i="100"/>
  <c r="S12" i="100"/>
  <c r="L12" i="100"/>
  <c r="L32" i="100" s="1"/>
  <c r="G12" i="100"/>
  <c r="F12" i="100"/>
  <c r="C12" i="100"/>
  <c r="S11" i="100"/>
  <c r="L11" i="100"/>
  <c r="G11" i="100"/>
  <c r="F11" i="100"/>
  <c r="C11" i="100"/>
  <c r="C13" i="100" s="1"/>
  <c r="C14" i="100" s="1"/>
  <c r="C15" i="100" s="1"/>
  <c r="C16" i="100" s="1"/>
  <c r="N5" i="100"/>
  <c r="P579" i="99"/>
  <c r="I579" i="99"/>
  <c r="R578" i="99"/>
  <c r="R577" i="99"/>
  <c r="R576" i="99"/>
  <c r="R575" i="99"/>
  <c r="R574" i="99"/>
  <c r="R573" i="99"/>
  <c r="N573" i="99"/>
  <c r="M573" i="99"/>
  <c r="L573" i="99"/>
  <c r="R572" i="99"/>
  <c r="N572" i="99"/>
  <c r="M572" i="99"/>
  <c r="L572" i="99"/>
  <c r="R571" i="99"/>
  <c r="R570" i="99"/>
  <c r="R579" i="99" s="1"/>
  <c r="N570" i="99"/>
  <c r="N579" i="99" s="1"/>
  <c r="M570" i="99"/>
  <c r="L570" i="99"/>
  <c r="P547" i="99"/>
  <c r="I547" i="99"/>
  <c r="R546" i="99"/>
  <c r="N546" i="99"/>
  <c r="M546" i="99"/>
  <c r="L546" i="99"/>
  <c r="R545" i="99"/>
  <c r="N545" i="99"/>
  <c r="M545" i="99"/>
  <c r="L545" i="99"/>
  <c r="R544" i="99"/>
  <c r="N544" i="99"/>
  <c r="M544" i="99"/>
  <c r="L544" i="99"/>
  <c r="R543" i="99"/>
  <c r="N543" i="99"/>
  <c r="M543" i="99"/>
  <c r="L543" i="99"/>
  <c r="R542" i="99"/>
  <c r="R547" i="99" s="1"/>
  <c r="N542" i="99"/>
  <c r="N547" i="99" s="1"/>
  <c r="M542" i="99"/>
  <c r="L542" i="99"/>
  <c r="H532" i="99"/>
  <c r="P525" i="99"/>
  <c r="P524" i="99"/>
  <c r="P517" i="99"/>
  <c r="I517" i="99"/>
  <c r="R516" i="99"/>
  <c r="N516" i="99"/>
  <c r="M516" i="99"/>
  <c r="L516" i="99"/>
  <c r="R515" i="99"/>
  <c r="N515" i="99"/>
  <c r="M515" i="99"/>
  <c r="L515" i="99"/>
  <c r="R514" i="99"/>
  <c r="R517" i="99" s="1"/>
  <c r="N514" i="99"/>
  <c r="N517" i="99" s="1"/>
  <c r="M514" i="99"/>
  <c r="L514" i="99"/>
  <c r="P491" i="99"/>
  <c r="I491" i="99"/>
  <c r="R490" i="99"/>
  <c r="N490" i="99"/>
  <c r="M490" i="99"/>
  <c r="L490" i="99"/>
  <c r="R489" i="99"/>
  <c r="N489" i="99"/>
  <c r="M489" i="99"/>
  <c r="L489" i="99"/>
  <c r="R488" i="99"/>
  <c r="N488" i="99"/>
  <c r="M488" i="99"/>
  <c r="L488" i="99"/>
  <c r="R487" i="99"/>
  <c r="R491" i="99" s="1"/>
  <c r="N487" i="99"/>
  <c r="N491" i="99" s="1"/>
  <c r="M487" i="99"/>
  <c r="L487" i="99"/>
  <c r="P464" i="99"/>
  <c r="I464" i="99"/>
  <c r="R463" i="99"/>
  <c r="N463" i="99"/>
  <c r="M463" i="99"/>
  <c r="L463" i="99"/>
  <c r="R462" i="99"/>
  <c r="N462" i="99"/>
  <c r="M462" i="99"/>
  <c r="L462" i="99"/>
  <c r="R461" i="99"/>
  <c r="N461" i="99"/>
  <c r="M461" i="99"/>
  <c r="L461" i="99"/>
  <c r="R460" i="99"/>
  <c r="N460" i="99"/>
  <c r="M460" i="99"/>
  <c r="L460" i="99"/>
  <c r="R459" i="99"/>
  <c r="N459" i="99"/>
  <c r="M459" i="99"/>
  <c r="L459" i="99"/>
  <c r="R458" i="99"/>
  <c r="R464" i="99" s="1"/>
  <c r="N458" i="99"/>
  <c r="N464" i="99" s="1"/>
  <c r="M458" i="99"/>
  <c r="L458" i="99"/>
  <c r="P438" i="99"/>
  <c r="P435" i="99"/>
  <c r="I435" i="99"/>
  <c r="R434" i="99"/>
  <c r="N434" i="99"/>
  <c r="M434" i="99"/>
  <c r="L434" i="99"/>
  <c r="R433" i="99"/>
  <c r="N433" i="99"/>
  <c r="M433" i="99"/>
  <c r="L433" i="99"/>
  <c r="R432" i="99"/>
  <c r="R435" i="99" s="1"/>
  <c r="N432" i="99"/>
  <c r="N435" i="99" s="1"/>
  <c r="M432" i="99"/>
  <c r="L432" i="99"/>
  <c r="Q405" i="99"/>
  <c r="P405" i="99" a="1"/>
  <c r="P405" i="99" s="1"/>
  <c r="O405" i="99"/>
  <c r="N405" i="99"/>
  <c r="I405" i="99"/>
  <c r="R404" i="99"/>
  <c r="R403" i="99"/>
  <c r="R405" i="99" s="1"/>
  <c r="N403" i="99"/>
  <c r="M403" i="99"/>
  <c r="L403" i="99"/>
  <c r="P379" i="99"/>
  <c r="I379" i="99"/>
  <c r="R378" i="99"/>
  <c r="N378" i="99"/>
  <c r="N379" i="99" s="1"/>
  <c r="M378" i="99"/>
  <c r="L378" i="99"/>
  <c r="R377" i="99"/>
  <c r="R379" i="99" s="1"/>
  <c r="N377" i="99"/>
  <c r="M377" i="99"/>
  <c r="L377" i="99"/>
  <c r="P354" i="99"/>
  <c r="I354" i="99"/>
  <c r="R353" i="99"/>
  <c r="R354" i="99" s="1"/>
  <c r="N353" i="99"/>
  <c r="N354" i="99" s="1"/>
  <c r="M353" i="99"/>
  <c r="L353" i="99"/>
  <c r="P330" i="99"/>
  <c r="I330" i="99"/>
  <c r="R329" i="99"/>
  <c r="R330" i="99" s="1"/>
  <c r="N329" i="99"/>
  <c r="N330" i="99" s="1"/>
  <c r="M329" i="99"/>
  <c r="L329" i="99"/>
  <c r="N323" i="99"/>
  <c r="P306" i="99"/>
  <c r="I306" i="99"/>
  <c r="R305" i="99"/>
  <c r="R306" i="99" s="1"/>
  <c r="N305" i="99"/>
  <c r="N306" i="99" s="1"/>
  <c r="M305" i="99"/>
  <c r="L305" i="99"/>
  <c r="N299" i="99"/>
  <c r="P282" i="99"/>
  <c r="I282" i="99"/>
  <c r="R281" i="99"/>
  <c r="N281" i="99"/>
  <c r="M281" i="99"/>
  <c r="L281" i="99"/>
  <c r="R280" i="99"/>
  <c r="R282" i="99" s="1"/>
  <c r="N280" i="99"/>
  <c r="N282" i="99" s="1"/>
  <c r="M280" i="99"/>
  <c r="L280" i="99"/>
  <c r="N274" i="99"/>
  <c r="P257" i="99"/>
  <c r="I257" i="99"/>
  <c r="R256" i="99"/>
  <c r="N256" i="99"/>
  <c r="M256" i="99"/>
  <c r="L256" i="99"/>
  <c r="R255" i="99"/>
  <c r="N255" i="99"/>
  <c r="M255" i="99"/>
  <c r="L255" i="99"/>
  <c r="R254" i="99"/>
  <c r="N254" i="99"/>
  <c r="M254" i="99"/>
  <c r="L254" i="99"/>
  <c r="R253" i="99"/>
  <c r="N253" i="99"/>
  <c r="M253" i="99"/>
  <c r="L253" i="99"/>
  <c r="R252" i="99"/>
  <c r="N252" i="99"/>
  <c r="M252" i="99"/>
  <c r="L252" i="99"/>
  <c r="R251" i="99"/>
  <c r="N251" i="99"/>
  <c r="M251" i="99"/>
  <c r="L251" i="99"/>
  <c r="R250" i="99"/>
  <c r="N250" i="99"/>
  <c r="M250" i="99"/>
  <c r="L250" i="99"/>
  <c r="R249" i="99"/>
  <c r="N249" i="99"/>
  <c r="M249" i="99"/>
  <c r="L249" i="99"/>
  <c r="R248" i="99"/>
  <c r="R257" i="99" s="1"/>
  <c r="N248" i="99"/>
  <c r="N257" i="99" s="1"/>
  <c r="M248" i="99"/>
  <c r="L248" i="99"/>
  <c r="N242" i="99"/>
  <c r="P225" i="99"/>
  <c r="I225" i="99"/>
  <c r="Q224" i="99"/>
  <c r="R223" i="99"/>
  <c r="N223" i="99"/>
  <c r="M223" i="99"/>
  <c r="L223" i="99"/>
  <c r="R222" i="99"/>
  <c r="R225" i="99" s="1"/>
  <c r="N222" i="99"/>
  <c r="N225" i="99" s="1"/>
  <c r="M222" i="99"/>
  <c r="L222" i="99"/>
  <c r="N216" i="99"/>
  <c r="E216" i="99"/>
  <c r="P199" i="99"/>
  <c r="I199" i="99"/>
  <c r="R195" i="99"/>
  <c r="L195" i="99"/>
  <c r="R194" i="99"/>
  <c r="R199" i="99" s="1"/>
  <c r="N194" i="99"/>
  <c r="N199" i="99" s="1"/>
  <c r="M194" i="99"/>
  <c r="L194" i="99"/>
  <c r="W182" i="99"/>
  <c r="W181" i="99"/>
  <c r="W180" i="99"/>
  <c r="W183" i="99" s="1"/>
  <c r="U177" i="99"/>
  <c r="U176" i="99"/>
  <c r="U175" i="99"/>
  <c r="U178" i="99" s="1"/>
  <c r="U187" i="99" s="1"/>
  <c r="U174" i="99"/>
  <c r="P171" i="99"/>
  <c r="I171" i="99"/>
  <c r="Q170" i="99"/>
  <c r="R169" i="99"/>
  <c r="N169" i="99"/>
  <c r="M169" i="99"/>
  <c r="L169" i="99"/>
  <c r="R168" i="99"/>
  <c r="N168" i="99"/>
  <c r="M168" i="99"/>
  <c r="L168" i="99"/>
  <c r="R167" i="99"/>
  <c r="N167" i="99"/>
  <c r="M167" i="99"/>
  <c r="L167" i="99"/>
  <c r="R166" i="99"/>
  <c r="R171" i="99" s="1"/>
  <c r="N166" i="99"/>
  <c r="N171" i="99" s="1"/>
  <c r="M166" i="99"/>
  <c r="L166" i="99"/>
  <c r="E160" i="99"/>
  <c r="P143" i="99"/>
  <c r="I143" i="99"/>
  <c r="R142" i="99"/>
  <c r="N142" i="99"/>
  <c r="M142" i="99"/>
  <c r="L142" i="99"/>
  <c r="R141" i="99"/>
  <c r="N141" i="99"/>
  <c r="M141" i="99"/>
  <c r="L141" i="99"/>
  <c r="R140" i="99"/>
  <c r="N140" i="99"/>
  <c r="M140" i="99"/>
  <c r="L140" i="99"/>
  <c r="R139" i="99"/>
  <c r="R143" i="99" s="1"/>
  <c r="N139" i="99"/>
  <c r="N143" i="99" s="1"/>
  <c r="M139" i="99"/>
  <c r="L139" i="99"/>
  <c r="N133" i="99"/>
  <c r="N188" i="99" s="1"/>
  <c r="E133" i="99"/>
  <c r="E188" i="99" s="1"/>
  <c r="P118" i="99"/>
  <c r="P145" i="99" s="1"/>
  <c r="P116" i="99"/>
  <c r="I116" i="99"/>
  <c r="R115" i="99"/>
  <c r="N115" i="99"/>
  <c r="M115" i="99"/>
  <c r="L115" i="99"/>
  <c r="R114" i="99"/>
  <c r="N114" i="99"/>
  <c r="M114" i="99"/>
  <c r="L114" i="99"/>
  <c r="R113" i="99"/>
  <c r="N113" i="99"/>
  <c r="M113" i="99"/>
  <c r="L113" i="99"/>
  <c r="R112" i="99"/>
  <c r="R116" i="99" s="1"/>
  <c r="N112" i="99"/>
  <c r="N116" i="99" s="1"/>
  <c r="M112" i="99"/>
  <c r="L112" i="99"/>
  <c r="N106" i="99"/>
  <c r="N160" i="99" s="1"/>
  <c r="P96" i="99"/>
  <c r="P124" i="99" s="1"/>
  <c r="P151" i="99" s="1"/>
  <c r="P179" i="99" s="1"/>
  <c r="P95" i="99"/>
  <c r="P123" i="99" s="1"/>
  <c r="P150" i="99" s="1"/>
  <c r="P178" i="99" s="1"/>
  <c r="V89" i="99"/>
  <c r="U89" i="99"/>
  <c r="Z88" i="99"/>
  <c r="Y88" i="99"/>
  <c r="W88" i="99"/>
  <c r="P88" i="99"/>
  <c r="I88" i="99"/>
  <c r="X87" i="99"/>
  <c r="R87" i="99"/>
  <c r="T89" i="99" s="1"/>
  <c r="T92" i="99" s="1"/>
  <c r="N87" i="99"/>
  <c r="M87" i="99"/>
  <c r="L87" i="99"/>
  <c r="R86" i="99"/>
  <c r="N86" i="99"/>
  <c r="M86" i="99"/>
  <c r="L86" i="99"/>
  <c r="X85" i="99"/>
  <c r="T85" i="99"/>
  <c r="R85" i="99"/>
  <c r="N85" i="99"/>
  <c r="M85" i="99"/>
  <c r="L85" i="99"/>
  <c r="X84" i="99"/>
  <c r="T84" i="99"/>
  <c r="R84" i="99"/>
  <c r="N84" i="99"/>
  <c r="M84" i="99"/>
  <c r="L84" i="99"/>
  <c r="X83" i="99"/>
  <c r="T83" i="99"/>
  <c r="R83" i="99"/>
  <c r="N83" i="99"/>
  <c r="M83" i="99"/>
  <c r="L83" i="99"/>
  <c r="X82" i="99"/>
  <c r="T82" i="99"/>
  <c r="R82" i="99"/>
  <c r="N82" i="99"/>
  <c r="M82" i="99"/>
  <c r="L82" i="99"/>
  <c r="X81" i="99"/>
  <c r="T81" i="99"/>
  <c r="R81" i="99"/>
  <c r="N81" i="99"/>
  <c r="M81" i="99"/>
  <c r="L81" i="99"/>
  <c r="X80" i="99"/>
  <c r="T80" i="99"/>
  <c r="R80" i="99"/>
  <c r="N80" i="99"/>
  <c r="M80" i="99"/>
  <c r="L80" i="99"/>
  <c r="X79" i="99"/>
  <c r="T79" i="99"/>
  <c r="R79" i="99"/>
  <c r="N79" i="99"/>
  <c r="M79" i="99"/>
  <c r="L79" i="99"/>
  <c r="X78" i="99"/>
  <c r="T78" i="99"/>
  <c r="R78" i="99"/>
  <c r="N78" i="99"/>
  <c r="M78" i="99"/>
  <c r="L78" i="99"/>
  <c r="X77" i="99"/>
  <c r="T77" i="99"/>
  <c r="R77" i="99"/>
  <c r="N77" i="99"/>
  <c r="M77" i="99"/>
  <c r="L77" i="99"/>
  <c r="X76" i="99"/>
  <c r="X88" i="99" s="1"/>
  <c r="R76" i="99"/>
  <c r="R88" i="99" s="1"/>
  <c r="N76" i="99"/>
  <c r="N88" i="99" s="1"/>
  <c r="M76" i="99"/>
  <c r="L76" i="99"/>
  <c r="W75" i="99"/>
  <c r="W74" i="99"/>
  <c r="W73" i="99"/>
  <c r="W72" i="99"/>
  <c r="W71" i="99"/>
  <c r="W70" i="99"/>
  <c r="H66" i="99"/>
  <c r="H102" i="99" s="1"/>
  <c r="P61" i="99"/>
  <c r="P60" i="99"/>
  <c r="P56" i="99"/>
  <c r="P174" i="99" s="1"/>
  <c r="P53" i="99"/>
  <c r="I53" i="99"/>
  <c r="R52" i="99"/>
  <c r="N52" i="99"/>
  <c r="M52" i="99"/>
  <c r="L52" i="99"/>
  <c r="R51" i="99"/>
  <c r="N51" i="99"/>
  <c r="M51" i="99"/>
  <c r="L51" i="99"/>
  <c r="R50" i="99"/>
  <c r="N50" i="99"/>
  <c r="M50" i="99"/>
  <c r="L50" i="99"/>
  <c r="R49" i="99"/>
  <c r="N49" i="99"/>
  <c r="M49" i="99"/>
  <c r="L49" i="99"/>
  <c r="R48" i="99"/>
  <c r="R53" i="99" s="1"/>
  <c r="N48" i="99"/>
  <c r="N53" i="99" s="1"/>
  <c r="M48" i="99"/>
  <c r="L48" i="99"/>
  <c r="P25" i="99"/>
  <c r="N25" i="99"/>
  <c r="L25" i="99"/>
  <c r="I25" i="99"/>
  <c r="R16" i="99"/>
  <c r="Q16" i="99"/>
  <c r="O16" i="99"/>
  <c r="R15" i="99"/>
  <c r="R25" i="99" s="1"/>
  <c r="Q15" i="99"/>
  <c r="Q25" i="99" s="1"/>
  <c r="O15" i="99"/>
  <c r="O25" i="99" s="1"/>
  <c r="O108" i="98"/>
  <c r="O107" i="98"/>
  <c r="O103" i="98"/>
  <c r="O102" i="98"/>
  <c r="M99" i="98"/>
  <c r="H99" i="98"/>
  <c r="M98" i="98"/>
  <c r="H98" i="98"/>
  <c r="M97" i="98"/>
  <c r="H97" i="98"/>
  <c r="H96" i="98"/>
  <c r="G96" i="98"/>
  <c r="M95" i="98"/>
  <c r="H95" i="98"/>
  <c r="G95" i="98"/>
  <c r="M94" i="98"/>
  <c r="H94" i="98"/>
  <c r="M93" i="98"/>
  <c r="H93" i="98"/>
  <c r="M92" i="98"/>
  <c r="H92" i="98"/>
  <c r="G92" i="98"/>
  <c r="M91" i="98"/>
  <c r="H91" i="98"/>
  <c r="M90" i="98"/>
  <c r="H90" i="98"/>
  <c r="M89" i="98"/>
  <c r="H89" i="98"/>
  <c r="M88" i="98"/>
  <c r="H88" i="98"/>
  <c r="M87" i="98"/>
  <c r="H87" i="98"/>
  <c r="M86" i="98"/>
  <c r="H86" i="98"/>
  <c r="M85" i="98"/>
  <c r="H85" i="98"/>
  <c r="M84" i="98"/>
  <c r="H84" i="98"/>
  <c r="M83" i="98"/>
  <c r="H83" i="98"/>
  <c r="M82" i="98"/>
  <c r="H82" i="98"/>
  <c r="M81" i="98"/>
  <c r="H81" i="98"/>
  <c r="M80" i="98"/>
  <c r="H80" i="98"/>
  <c r="M79" i="98"/>
  <c r="H79" i="98"/>
  <c r="M78" i="98"/>
  <c r="H78" i="98"/>
  <c r="M76" i="98"/>
  <c r="H76" i="98"/>
  <c r="M75" i="98"/>
  <c r="H75" i="98"/>
  <c r="M74" i="98"/>
  <c r="J74" i="98"/>
  <c r="H74" i="98"/>
  <c r="M73" i="98"/>
  <c r="H73" i="98"/>
  <c r="M72" i="98"/>
  <c r="H72" i="98"/>
  <c r="G72" i="98"/>
  <c r="M71" i="98"/>
  <c r="H71" i="98"/>
  <c r="F71" i="98"/>
  <c r="M70" i="98"/>
  <c r="H70" i="98"/>
  <c r="G70" i="98"/>
  <c r="M69" i="98"/>
  <c r="H69" i="98"/>
  <c r="M68" i="98"/>
  <c r="H68" i="98"/>
  <c r="M67" i="98"/>
  <c r="H67" i="98"/>
  <c r="M66" i="98"/>
  <c r="H66" i="98"/>
  <c r="G66" i="98"/>
  <c r="M65" i="98"/>
  <c r="H65" i="98"/>
  <c r="F65" i="98"/>
  <c r="M64" i="98"/>
  <c r="H64" i="98"/>
  <c r="U41" i="97"/>
  <c r="S40" i="97"/>
  <c r="N34" i="97"/>
  <c r="V33" i="97"/>
  <c r="V35" i="97" s="1"/>
  <c r="S33" i="97"/>
  <c r="L31" i="97"/>
  <c r="G31" i="97"/>
  <c r="F31" i="97"/>
  <c r="C31" i="97"/>
  <c r="L30" i="97"/>
  <c r="G30" i="97"/>
  <c r="F30" i="97"/>
  <c r="L29" i="97"/>
  <c r="G29" i="97"/>
  <c r="F29" i="97"/>
  <c r="L28" i="97"/>
  <c r="G28" i="97"/>
  <c r="F28" i="97"/>
  <c r="C28" i="97"/>
  <c r="L27" i="97"/>
  <c r="G27" i="97"/>
  <c r="F27" i="97"/>
  <c r="C27" i="97"/>
  <c r="L26" i="97"/>
  <c r="G26" i="97"/>
  <c r="F26" i="97"/>
  <c r="C26" i="97"/>
  <c r="L25" i="97"/>
  <c r="G25" i="97"/>
  <c r="F25" i="97"/>
  <c r="L24" i="97"/>
  <c r="G24" i="97"/>
  <c r="F24" i="97"/>
  <c r="L23" i="97"/>
  <c r="G23" i="97"/>
  <c r="F23" i="97"/>
  <c r="C23" i="97"/>
  <c r="L22" i="97"/>
  <c r="G22" i="97"/>
  <c r="F22" i="97"/>
  <c r="L21" i="97"/>
  <c r="G21" i="97"/>
  <c r="F21" i="97"/>
  <c r="L20" i="97"/>
  <c r="G20" i="97"/>
  <c r="F20" i="97"/>
  <c r="L19" i="97"/>
  <c r="G19" i="97"/>
  <c r="F19" i="97"/>
  <c r="C19" i="97"/>
  <c r="C21" i="97" s="1"/>
  <c r="C22" i="97" s="1"/>
  <c r="L18" i="97"/>
  <c r="G18" i="97"/>
  <c r="F18" i="97"/>
  <c r="L17" i="97"/>
  <c r="G17" i="97"/>
  <c r="F17" i="97"/>
  <c r="L16" i="97"/>
  <c r="G16" i="97"/>
  <c r="F16" i="97"/>
  <c r="L15" i="97"/>
  <c r="G15" i="97"/>
  <c r="F15" i="97"/>
  <c r="L14" i="97"/>
  <c r="G14" i="97"/>
  <c r="F14" i="97"/>
  <c r="L13" i="97"/>
  <c r="G13" i="97"/>
  <c r="F13" i="97"/>
  <c r="S12" i="97"/>
  <c r="L12" i="97"/>
  <c r="L32" i="97" s="1"/>
  <c r="G12" i="97"/>
  <c r="F12" i="97"/>
  <c r="C12" i="97"/>
  <c r="S11" i="97"/>
  <c r="L11" i="97"/>
  <c r="G11" i="97"/>
  <c r="F11" i="97"/>
  <c r="C11" i="97"/>
  <c r="C13" i="97" s="1"/>
  <c r="C14" i="97" s="1"/>
  <c r="C15" i="97" s="1"/>
  <c r="C16" i="97" s="1"/>
  <c r="N5" i="97"/>
  <c r="P579" i="96"/>
  <c r="I579" i="96"/>
  <c r="R578" i="96"/>
  <c r="R577" i="96"/>
  <c r="R576" i="96"/>
  <c r="R575" i="96"/>
  <c r="R574" i="96"/>
  <c r="R573" i="96"/>
  <c r="N573" i="96"/>
  <c r="M573" i="96"/>
  <c r="L573" i="96"/>
  <c r="R572" i="96"/>
  <c r="N572" i="96"/>
  <c r="M572" i="96"/>
  <c r="L572" i="96"/>
  <c r="R571" i="96"/>
  <c r="R570" i="96"/>
  <c r="R579" i="96" s="1"/>
  <c r="N570" i="96"/>
  <c r="N579" i="96" s="1"/>
  <c r="M570" i="96"/>
  <c r="L570" i="96"/>
  <c r="P547" i="96"/>
  <c r="I547" i="96"/>
  <c r="R546" i="96"/>
  <c r="N546" i="96"/>
  <c r="M546" i="96"/>
  <c r="L546" i="96"/>
  <c r="R545" i="96"/>
  <c r="N545" i="96"/>
  <c r="M545" i="96"/>
  <c r="L545" i="96"/>
  <c r="R544" i="96"/>
  <c r="N544" i="96"/>
  <c r="M544" i="96"/>
  <c r="L544" i="96"/>
  <c r="R543" i="96"/>
  <c r="N543" i="96"/>
  <c r="M543" i="96"/>
  <c r="L543" i="96"/>
  <c r="R542" i="96"/>
  <c r="R547" i="96" s="1"/>
  <c r="N542" i="96"/>
  <c r="N547" i="96" s="1"/>
  <c r="M542" i="96"/>
  <c r="L542" i="96"/>
  <c r="H532" i="96"/>
  <c r="P525" i="96"/>
  <c r="P524" i="96"/>
  <c r="P517" i="96"/>
  <c r="I517" i="96"/>
  <c r="R516" i="96"/>
  <c r="N516" i="96"/>
  <c r="M516" i="96"/>
  <c r="L516" i="96"/>
  <c r="R515" i="96"/>
  <c r="N515" i="96"/>
  <c r="M515" i="96"/>
  <c r="L515" i="96"/>
  <c r="R514" i="96"/>
  <c r="R517" i="96" s="1"/>
  <c r="N514" i="96"/>
  <c r="N517" i="96" s="1"/>
  <c r="M514" i="96"/>
  <c r="L514" i="96"/>
  <c r="P491" i="96"/>
  <c r="I491" i="96"/>
  <c r="R490" i="96"/>
  <c r="N490" i="96"/>
  <c r="M490" i="96"/>
  <c r="L490" i="96"/>
  <c r="R489" i="96"/>
  <c r="N489" i="96"/>
  <c r="M489" i="96"/>
  <c r="L489" i="96"/>
  <c r="R488" i="96"/>
  <c r="N488" i="96"/>
  <c r="M488" i="96"/>
  <c r="L488" i="96"/>
  <c r="R487" i="96"/>
  <c r="R491" i="96" s="1"/>
  <c r="N487" i="96"/>
  <c r="N491" i="96" s="1"/>
  <c r="M487" i="96"/>
  <c r="L487" i="96"/>
  <c r="P464" i="96"/>
  <c r="I464" i="96"/>
  <c r="R463" i="96"/>
  <c r="N463" i="96"/>
  <c r="M463" i="96"/>
  <c r="L463" i="96"/>
  <c r="R462" i="96"/>
  <c r="N462" i="96"/>
  <c r="M462" i="96"/>
  <c r="L462" i="96"/>
  <c r="R461" i="96"/>
  <c r="N461" i="96"/>
  <c r="M461" i="96"/>
  <c r="L461" i="96"/>
  <c r="R460" i="96"/>
  <c r="N460" i="96"/>
  <c r="M460" i="96"/>
  <c r="L460" i="96"/>
  <c r="R459" i="96"/>
  <c r="N459" i="96"/>
  <c r="M459" i="96"/>
  <c r="L459" i="96"/>
  <c r="R458" i="96"/>
  <c r="R464" i="96" s="1"/>
  <c r="N458" i="96"/>
  <c r="N464" i="96" s="1"/>
  <c r="M458" i="96"/>
  <c r="L458" i="96"/>
  <c r="P438" i="96"/>
  <c r="P435" i="96"/>
  <c r="I435" i="96"/>
  <c r="R434" i="96"/>
  <c r="N434" i="96"/>
  <c r="M434" i="96"/>
  <c r="L434" i="96"/>
  <c r="R433" i="96"/>
  <c r="N433" i="96"/>
  <c r="M433" i="96"/>
  <c r="L433" i="96"/>
  <c r="R432" i="96"/>
  <c r="R435" i="96" s="1"/>
  <c r="N432" i="96"/>
  <c r="N435" i="96" s="1"/>
  <c r="M432" i="96"/>
  <c r="L432" i="96"/>
  <c r="Q405" i="96"/>
  <c r="P405" i="96" a="1"/>
  <c r="P405" i="96" s="1"/>
  <c r="O405" i="96"/>
  <c r="N405" i="96"/>
  <c r="I405" i="96"/>
  <c r="R404" i="96"/>
  <c r="R403" i="96"/>
  <c r="R405" i="96" s="1"/>
  <c r="N403" i="96"/>
  <c r="M403" i="96"/>
  <c r="L403" i="96"/>
  <c r="P379" i="96"/>
  <c r="I379" i="96"/>
  <c r="R378" i="96"/>
  <c r="N378" i="96"/>
  <c r="N379" i="96" s="1"/>
  <c r="M378" i="96"/>
  <c r="L378" i="96"/>
  <c r="R377" i="96"/>
  <c r="R379" i="96" s="1"/>
  <c r="N377" i="96"/>
  <c r="M377" i="96"/>
  <c r="L377" i="96"/>
  <c r="P354" i="96"/>
  <c r="I354" i="96"/>
  <c r="R353" i="96"/>
  <c r="R354" i="96" s="1"/>
  <c r="N353" i="96"/>
  <c r="N354" i="96" s="1"/>
  <c r="M353" i="96"/>
  <c r="L353" i="96"/>
  <c r="P330" i="96"/>
  <c r="I330" i="96"/>
  <c r="R329" i="96"/>
  <c r="R330" i="96" s="1"/>
  <c r="N329" i="96"/>
  <c r="N330" i="96" s="1"/>
  <c r="M329" i="96"/>
  <c r="L329" i="96"/>
  <c r="N323" i="96"/>
  <c r="P306" i="96"/>
  <c r="I306" i="96"/>
  <c r="R305" i="96"/>
  <c r="R306" i="96" s="1"/>
  <c r="N305" i="96"/>
  <c r="N306" i="96" s="1"/>
  <c r="M305" i="96"/>
  <c r="L305" i="96"/>
  <c r="N299" i="96"/>
  <c r="P282" i="96"/>
  <c r="I282" i="96"/>
  <c r="R281" i="96"/>
  <c r="N281" i="96"/>
  <c r="M281" i="96"/>
  <c r="L281" i="96"/>
  <c r="R280" i="96"/>
  <c r="R282" i="96" s="1"/>
  <c r="N280" i="96"/>
  <c r="N282" i="96" s="1"/>
  <c r="M280" i="96"/>
  <c r="L280" i="96"/>
  <c r="N274" i="96"/>
  <c r="P257" i="96"/>
  <c r="I257" i="96"/>
  <c r="R256" i="96"/>
  <c r="N256" i="96"/>
  <c r="M256" i="96"/>
  <c r="L256" i="96"/>
  <c r="R255" i="96"/>
  <c r="N255" i="96"/>
  <c r="M255" i="96"/>
  <c r="L255" i="96"/>
  <c r="R254" i="96"/>
  <c r="N254" i="96"/>
  <c r="M254" i="96"/>
  <c r="L254" i="96"/>
  <c r="R253" i="96"/>
  <c r="N253" i="96"/>
  <c r="M253" i="96"/>
  <c r="L253" i="96"/>
  <c r="R252" i="96"/>
  <c r="N252" i="96"/>
  <c r="M252" i="96"/>
  <c r="L252" i="96"/>
  <c r="R251" i="96"/>
  <c r="N251" i="96"/>
  <c r="M251" i="96"/>
  <c r="L251" i="96"/>
  <c r="R250" i="96"/>
  <c r="N250" i="96"/>
  <c r="M250" i="96"/>
  <c r="L250" i="96"/>
  <c r="R249" i="96"/>
  <c r="N249" i="96"/>
  <c r="M249" i="96"/>
  <c r="L249" i="96"/>
  <c r="R248" i="96"/>
  <c r="R257" i="96" s="1"/>
  <c r="N248" i="96"/>
  <c r="N257" i="96" s="1"/>
  <c r="M248" i="96"/>
  <c r="L248" i="96"/>
  <c r="N242" i="96"/>
  <c r="P225" i="96"/>
  <c r="I225" i="96"/>
  <c r="Q224" i="96"/>
  <c r="R223" i="96"/>
  <c r="N223" i="96"/>
  <c r="M223" i="96"/>
  <c r="L223" i="96"/>
  <c r="R222" i="96"/>
  <c r="R225" i="96" s="1"/>
  <c r="N222" i="96"/>
  <c r="N225" i="96" s="1"/>
  <c r="M222" i="96"/>
  <c r="L222" i="96"/>
  <c r="N216" i="96"/>
  <c r="E216" i="96"/>
  <c r="P199" i="96"/>
  <c r="I199" i="96"/>
  <c r="R195" i="96"/>
  <c r="L195" i="96"/>
  <c r="R194" i="96"/>
  <c r="R199" i="96" s="1"/>
  <c r="N194" i="96"/>
  <c r="N199" i="96" s="1"/>
  <c r="M194" i="96"/>
  <c r="L194" i="96"/>
  <c r="W182" i="96"/>
  <c r="W181" i="96"/>
  <c r="W180" i="96"/>
  <c r="W183" i="96" s="1"/>
  <c r="U177" i="96"/>
  <c r="U176" i="96"/>
  <c r="U175" i="96"/>
  <c r="U178" i="96" s="1"/>
  <c r="U187" i="96" s="1"/>
  <c r="U174" i="96"/>
  <c r="P171" i="96"/>
  <c r="I171" i="96"/>
  <c r="Q170" i="96"/>
  <c r="R169" i="96"/>
  <c r="N169" i="96"/>
  <c r="M169" i="96"/>
  <c r="L169" i="96"/>
  <c r="R168" i="96"/>
  <c r="N168" i="96"/>
  <c r="M168" i="96"/>
  <c r="L168" i="96"/>
  <c r="R167" i="96"/>
  <c r="N167" i="96"/>
  <c r="M167" i="96"/>
  <c r="L167" i="96"/>
  <c r="R166" i="96"/>
  <c r="R171" i="96" s="1"/>
  <c r="N166" i="96"/>
  <c r="N171" i="96" s="1"/>
  <c r="M166" i="96"/>
  <c r="L166" i="96"/>
  <c r="E160" i="96"/>
  <c r="P143" i="96"/>
  <c r="I143" i="96"/>
  <c r="R142" i="96"/>
  <c r="N142" i="96"/>
  <c r="M142" i="96"/>
  <c r="L142" i="96"/>
  <c r="R141" i="96"/>
  <c r="N141" i="96"/>
  <c r="M141" i="96"/>
  <c r="L141" i="96"/>
  <c r="R140" i="96"/>
  <c r="N140" i="96"/>
  <c r="M140" i="96"/>
  <c r="L140" i="96"/>
  <c r="R139" i="96"/>
  <c r="R143" i="96" s="1"/>
  <c r="N139" i="96"/>
  <c r="N143" i="96" s="1"/>
  <c r="M139" i="96"/>
  <c r="L139" i="96"/>
  <c r="N133" i="96"/>
  <c r="N188" i="96" s="1"/>
  <c r="E133" i="96"/>
  <c r="E188" i="96" s="1"/>
  <c r="P118" i="96"/>
  <c r="P145" i="96" s="1"/>
  <c r="P116" i="96"/>
  <c r="I116" i="96"/>
  <c r="R115" i="96"/>
  <c r="N115" i="96"/>
  <c r="M115" i="96"/>
  <c r="L115" i="96"/>
  <c r="R114" i="96"/>
  <c r="N114" i="96"/>
  <c r="M114" i="96"/>
  <c r="L114" i="96"/>
  <c r="R113" i="96"/>
  <c r="N113" i="96"/>
  <c r="M113" i="96"/>
  <c r="L113" i="96"/>
  <c r="R112" i="96"/>
  <c r="R116" i="96" s="1"/>
  <c r="N112" i="96"/>
  <c r="N116" i="96" s="1"/>
  <c r="M112" i="96"/>
  <c r="L112" i="96"/>
  <c r="N106" i="96"/>
  <c r="N160" i="96" s="1"/>
  <c r="P96" i="96"/>
  <c r="P124" i="96" s="1"/>
  <c r="P151" i="96" s="1"/>
  <c r="P179" i="96" s="1"/>
  <c r="P95" i="96"/>
  <c r="P123" i="96" s="1"/>
  <c r="P150" i="96" s="1"/>
  <c r="P178" i="96" s="1"/>
  <c r="V89" i="96"/>
  <c r="U89" i="96"/>
  <c r="Z88" i="96"/>
  <c r="Y88" i="96"/>
  <c r="W88" i="96"/>
  <c r="P88" i="96"/>
  <c r="I88" i="96"/>
  <c r="X87" i="96"/>
  <c r="R87" i="96"/>
  <c r="T89" i="96" s="1"/>
  <c r="T92" i="96" s="1"/>
  <c r="N87" i="96"/>
  <c r="M87" i="96"/>
  <c r="L87" i="96"/>
  <c r="R86" i="96"/>
  <c r="N86" i="96"/>
  <c r="M86" i="96"/>
  <c r="L86" i="96"/>
  <c r="X85" i="96"/>
  <c r="T85" i="96"/>
  <c r="R85" i="96"/>
  <c r="N85" i="96"/>
  <c r="M85" i="96"/>
  <c r="L85" i="96"/>
  <c r="X84" i="96"/>
  <c r="T84" i="96"/>
  <c r="R84" i="96"/>
  <c r="N84" i="96"/>
  <c r="M84" i="96"/>
  <c r="L84" i="96"/>
  <c r="X83" i="96"/>
  <c r="T83" i="96"/>
  <c r="R83" i="96"/>
  <c r="N83" i="96"/>
  <c r="M83" i="96"/>
  <c r="L83" i="96"/>
  <c r="X82" i="96"/>
  <c r="T82" i="96"/>
  <c r="R82" i="96"/>
  <c r="N82" i="96"/>
  <c r="M82" i="96"/>
  <c r="L82" i="96"/>
  <c r="X81" i="96"/>
  <c r="T81" i="96"/>
  <c r="R81" i="96"/>
  <c r="N81" i="96"/>
  <c r="M81" i="96"/>
  <c r="L81" i="96"/>
  <c r="X80" i="96"/>
  <c r="T80" i="96"/>
  <c r="R80" i="96"/>
  <c r="N80" i="96"/>
  <c r="M80" i="96"/>
  <c r="L80" i="96"/>
  <c r="X79" i="96"/>
  <c r="T79" i="96"/>
  <c r="R79" i="96"/>
  <c r="N79" i="96"/>
  <c r="M79" i="96"/>
  <c r="L79" i="96"/>
  <c r="X78" i="96"/>
  <c r="T78" i="96"/>
  <c r="R78" i="96"/>
  <c r="N78" i="96"/>
  <c r="M78" i="96"/>
  <c r="L78" i="96"/>
  <c r="X77" i="96"/>
  <c r="T77" i="96"/>
  <c r="R77" i="96"/>
  <c r="N77" i="96"/>
  <c r="M77" i="96"/>
  <c r="L77" i="96"/>
  <c r="X76" i="96"/>
  <c r="X88" i="96" s="1"/>
  <c r="R76" i="96"/>
  <c r="R88" i="96" s="1"/>
  <c r="N76" i="96"/>
  <c r="N88" i="96" s="1"/>
  <c r="M76" i="96"/>
  <c r="L76" i="96"/>
  <c r="W75" i="96"/>
  <c r="W74" i="96"/>
  <c r="W73" i="96"/>
  <c r="W72" i="96"/>
  <c r="W71" i="96"/>
  <c r="W70" i="96"/>
  <c r="H66" i="96"/>
  <c r="H102" i="96" s="1"/>
  <c r="P61" i="96"/>
  <c r="P60" i="96"/>
  <c r="P56" i="96"/>
  <c r="P174" i="96" s="1"/>
  <c r="P53" i="96"/>
  <c r="I53" i="96"/>
  <c r="R52" i="96"/>
  <c r="N52" i="96"/>
  <c r="M52" i="96"/>
  <c r="L52" i="96"/>
  <c r="R51" i="96"/>
  <c r="N51" i="96"/>
  <c r="M51" i="96"/>
  <c r="L51" i="96"/>
  <c r="R50" i="96"/>
  <c r="N50" i="96"/>
  <c r="M50" i="96"/>
  <c r="L50" i="96"/>
  <c r="R49" i="96"/>
  <c r="N49" i="96"/>
  <c r="M49" i="96"/>
  <c r="L49" i="96"/>
  <c r="R48" i="96"/>
  <c r="R53" i="96" s="1"/>
  <c r="N48" i="96"/>
  <c r="N53" i="96" s="1"/>
  <c r="M48" i="96"/>
  <c r="L48" i="96"/>
  <c r="P25" i="96"/>
  <c r="N25" i="96"/>
  <c r="L25" i="96"/>
  <c r="I25" i="96"/>
  <c r="R16" i="96"/>
  <c r="Q16" i="96"/>
  <c r="O16" i="96"/>
  <c r="R15" i="96"/>
  <c r="R25" i="96" s="1"/>
  <c r="Q15" i="96"/>
  <c r="Q25" i="96" s="1"/>
  <c r="O15" i="96"/>
  <c r="O25" i="96" s="1"/>
  <c r="O108" i="95"/>
  <c r="O107" i="95"/>
  <c r="O103" i="95"/>
  <c r="O102" i="95"/>
  <c r="M99" i="95"/>
  <c r="H99" i="95"/>
  <c r="M98" i="95"/>
  <c r="H98" i="95"/>
  <c r="M97" i="95"/>
  <c r="H97" i="95"/>
  <c r="H96" i="95"/>
  <c r="G96" i="95"/>
  <c r="M95" i="95"/>
  <c r="H95" i="95"/>
  <c r="G95" i="95"/>
  <c r="M94" i="95"/>
  <c r="H94" i="95"/>
  <c r="M93" i="95"/>
  <c r="H93" i="95"/>
  <c r="M92" i="95"/>
  <c r="H92" i="95"/>
  <c r="G92" i="95"/>
  <c r="M91" i="95"/>
  <c r="H91" i="95"/>
  <c r="M90" i="95"/>
  <c r="H90" i="95"/>
  <c r="M89" i="95"/>
  <c r="H89" i="95"/>
  <c r="M88" i="95"/>
  <c r="H88" i="95"/>
  <c r="M87" i="95"/>
  <c r="H87" i="95"/>
  <c r="M86" i="95"/>
  <c r="H86" i="95"/>
  <c r="M85" i="95"/>
  <c r="H85" i="95"/>
  <c r="M84" i="95"/>
  <c r="H84" i="95"/>
  <c r="M83" i="95"/>
  <c r="H83" i="95"/>
  <c r="M82" i="95"/>
  <c r="H82" i="95"/>
  <c r="M81" i="95"/>
  <c r="H81" i="95"/>
  <c r="M80" i="95"/>
  <c r="H80" i="95"/>
  <c r="M79" i="95"/>
  <c r="H79" i="95"/>
  <c r="M78" i="95"/>
  <c r="H78" i="95"/>
  <c r="M76" i="95"/>
  <c r="H76" i="95"/>
  <c r="M75" i="95"/>
  <c r="H75" i="95"/>
  <c r="M74" i="95"/>
  <c r="J74" i="95"/>
  <c r="H74" i="95"/>
  <c r="M73" i="95"/>
  <c r="H73" i="95"/>
  <c r="M72" i="95"/>
  <c r="H72" i="95"/>
  <c r="G72" i="95"/>
  <c r="M71" i="95"/>
  <c r="H71" i="95"/>
  <c r="F71" i="95"/>
  <c r="M70" i="95"/>
  <c r="H70" i="95"/>
  <c r="G70" i="95"/>
  <c r="M69" i="95"/>
  <c r="H69" i="95"/>
  <c r="M68" i="95"/>
  <c r="H68" i="95"/>
  <c r="M67" i="95"/>
  <c r="H67" i="95"/>
  <c r="M66" i="95"/>
  <c r="H66" i="95"/>
  <c r="G66" i="95"/>
  <c r="M65" i="95"/>
  <c r="H65" i="95"/>
  <c r="F65" i="95"/>
  <c r="M64" i="95"/>
  <c r="H64" i="95"/>
  <c r="N11" i="103" l="1"/>
  <c r="G32" i="103"/>
  <c r="S13" i="103"/>
  <c r="N12" i="103"/>
  <c r="J12" i="103"/>
  <c r="I12" i="103"/>
  <c r="H12" i="103"/>
  <c r="K12" i="103" s="1"/>
  <c r="T38" i="103"/>
  <c r="T42" i="103" s="1"/>
  <c r="T26" i="103"/>
  <c r="T24" i="103" s="1"/>
  <c r="T12" i="103"/>
  <c r="N13" i="103"/>
  <c r="J13" i="103"/>
  <c r="I13" i="103"/>
  <c r="H13" i="103"/>
  <c r="N14" i="103"/>
  <c r="J14" i="103"/>
  <c r="I14" i="103"/>
  <c r="H14" i="103"/>
  <c r="K14" i="103" s="1"/>
  <c r="M14" i="103" s="1"/>
  <c r="N15" i="103"/>
  <c r="J15" i="103"/>
  <c r="I15" i="103"/>
  <c r="H15" i="103"/>
  <c r="K15" i="103" s="1"/>
  <c r="M15" i="103" s="1"/>
  <c r="N16" i="103"/>
  <c r="J16" i="103"/>
  <c r="I16" i="103"/>
  <c r="H16" i="103"/>
  <c r="K16" i="103" s="1"/>
  <c r="M16" i="103" s="1"/>
  <c r="N17" i="103"/>
  <c r="I17" i="103"/>
  <c r="H17" i="103"/>
  <c r="K17" i="103" s="1"/>
  <c r="M17" i="103" s="1"/>
  <c r="N18" i="103"/>
  <c r="J18" i="103"/>
  <c r="I18" i="103"/>
  <c r="H18" i="103"/>
  <c r="K18" i="103" s="1"/>
  <c r="M18" i="103" s="1"/>
  <c r="N19" i="103"/>
  <c r="J19" i="103"/>
  <c r="I19" i="103"/>
  <c r="H19" i="103"/>
  <c r="K19" i="103" s="1"/>
  <c r="M19" i="103" s="1"/>
  <c r="N20" i="103"/>
  <c r="H20" i="103"/>
  <c r="N21" i="103"/>
  <c r="J21" i="103"/>
  <c r="I21" i="103"/>
  <c r="H21" i="103"/>
  <c r="K21" i="103" s="1"/>
  <c r="M21" i="103" s="1"/>
  <c r="N22" i="103"/>
  <c r="J22" i="103"/>
  <c r="I22" i="103"/>
  <c r="H22" i="103"/>
  <c r="K22" i="103" s="1"/>
  <c r="M22" i="103" s="1"/>
  <c r="C29" i="103"/>
  <c r="C24" i="103"/>
  <c r="C25" i="103" s="1"/>
  <c r="N23" i="103"/>
  <c r="J23" i="103"/>
  <c r="I23" i="103"/>
  <c r="H23" i="103"/>
  <c r="K23" i="103" s="1"/>
  <c r="M23" i="103" s="1"/>
  <c r="N24" i="103"/>
  <c r="J24" i="103"/>
  <c r="I24" i="103"/>
  <c r="H24" i="103"/>
  <c r="K24" i="103" s="1"/>
  <c r="M24" i="103" s="1"/>
  <c r="N25" i="103"/>
  <c r="H25" i="103"/>
  <c r="K25" i="103" s="1"/>
  <c r="M25" i="103" s="1"/>
  <c r="N26" i="103"/>
  <c r="J26" i="103"/>
  <c r="I26" i="103"/>
  <c r="H26" i="103"/>
  <c r="K26" i="103" s="1"/>
  <c r="M26" i="103" s="1"/>
  <c r="N27" i="103"/>
  <c r="J27" i="103"/>
  <c r="I27" i="103"/>
  <c r="H27" i="103"/>
  <c r="K27" i="103" s="1"/>
  <c r="M27" i="103" s="1"/>
  <c r="N28" i="103"/>
  <c r="J28" i="103"/>
  <c r="I28" i="103"/>
  <c r="H28" i="103"/>
  <c r="K28" i="103" s="1"/>
  <c r="M28" i="103" s="1"/>
  <c r="N29" i="103"/>
  <c r="I29" i="103"/>
  <c r="H29" i="103"/>
  <c r="K29" i="103" s="1"/>
  <c r="M29" i="103" s="1"/>
  <c r="N30" i="103"/>
  <c r="I30" i="103"/>
  <c r="H30" i="103"/>
  <c r="N31" i="103"/>
  <c r="J31" i="103"/>
  <c r="I31" i="103"/>
  <c r="H31" i="103"/>
  <c r="K31" i="103" s="1"/>
  <c r="M31" i="103" s="1"/>
  <c r="L53" i="102"/>
  <c r="Q48" i="102"/>
  <c r="O48" i="102"/>
  <c r="Q49" i="102"/>
  <c r="O49" i="102"/>
  <c r="Q50" i="102"/>
  <c r="O50" i="102"/>
  <c r="Q51" i="102"/>
  <c r="O51" i="102"/>
  <c r="L88" i="102"/>
  <c r="Q76" i="102"/>
  <c r="O76" i="102"/>
  <c r="Q77" i="102"/>
  <c r="O77" i="102"/>
  <c r="Q78" i="102"/>
  <c r="O78" i="102"/>
  <c r="Q79" i="102"/>
  <c r="O79" i="102"/>
  <c r="Q80" i="102"/>
  <c r="O80" i="102"/>
  <c r="Q81" i="102"/>
  <c r="O81" i="102"/>
  <c r="Q82" i="102"/>
  <c r="O82" i="102"/>
  <c r="Q83" i="102"/>
  <c r="O83" i="102"/>
  <c r="Q84" i="102"/>
  <c r="O84" i="102"/>
  <c r="Q85" i="102"/>
  <c r="O85" i="102"/>
  <c r="Q86" i="102"/>
  <c r="O86" i="102"/>
  <c r="Q87" i="102"/>
  <c r="O87" i="102"/>
  <c r="U90" i="102"/>
  <c r="U91" i="102" s="1"/>
  <c r="L116" i="102"/>
  <c r="Q112" i="102"/>
  <c r="O112" i="102"/>
  <c r="Q113" i="102"/>
  <c r="O113" i="102"/>
  <c r="Q114" i="102"/>
  <c r="O114" i="102"/>
  <c r="Q115" i="102"/>
  <c r="O115" i="102"/>
  <c r="P201" i="102"/>
  <c r="P227" i="102" s="1"/>
  <c r="P259" i="102" s="1"/>
  <c r="P284" i="102" s="1"/>
  <c r="P308" i="102" s="1"/>
  <c r="P332" i="102" s="1"/>
  <c r="P356" i="102" s="1"/>
  <c r="P173" i="102"/>
  <c r="L143" i="102"/>
  <c r="Q139" i="102"/>
  <c r="O139" i="102"/>
  <c r="Q140" i="102"/>
  <c r="O140" i="102"/>
  <c r="Q141" i="102"/>
  <c r="O141" i="102"/>
  <c r="Q142" i="102"/>
  <c r="O142" i="102"/>
  <c r="L171" i="102"/>
  <c r="Q166" i="102"/>
  <c r="O166" i="102"/>
  <c r="Q167" i="102"/>
  <c r="O167" i="102"/>
  <c r="Q168" i="102"/>
  <c r="O168" i="102"/>
  <c r="Q169" i="102"/>
  <c r="O169" i="102"/>
  <c r="L199" i="102"/>
  <c r="Q194" i="102"/>
  <c r="Q199" i="102" s="1"/>
  <c r="O194" i="102"/>
  <c r="O199" i="102" s="1"/>
  <c r="L225" i="102"/>
  <c r="Q223" i="102"/>
  <c r="Q225" i="102" s="1"/>
  <c r="O223" i="102"/>
  <c r="O225" i="102" s="1"/>
  <c r="L257" i="102"/>
  <c r="Q248" i="102"/>
  <c r="O248" i="102"/>
  <c r="Q249" i="102"/>
  <c r="O249" i="102"/>
  <c r="Q250" i="102"/>
  <c r="O250" i="102"/>
  <c r="Q251" i="102"/>
  <c r="O251" i="102"/>
  <c r="Q252" i="102"/>
  <c r="O252" i="102"/>
  <c r="Q253" i="102"/>
  <c r="O253" i="102"/>
  <c r="Q254" i="102"/>
  <c r="O254" i="102"/>
  <c r="Q255" i="102"/>
  <c r="O255" i="102"/>
  <c r="Q256" i="102"/>
  <c r="O256" i="102"/>
  <c r="L282" i="102"/>
  <c r="Q280" i="102"/>
  <c r="O280" i="102"/>
  <c r="Q281" i="102"/>
  <c r="O281" i="102"/>
  <c r="L306" i="102"/>
  <c r="Q305" i="102"/>
  <c r="Q306" i="102" s="1"/>
  <c r="O305" i="102"/>
  <c r="O306" i="102" s="1"/>
  <c r="N536" i="102"/>
  <c r="N481" i="102"/>
  <c r="N508" i="102" s="1"/>
  <c r="N347" i="102"/>
  <c r="L330" i="102"/>
  <c r="Q329" i="102"/>
  <c r="Q330" i="102" s="1"/>
  <c r="O329" i="102"/>
  <c r="O330" i="102" s="1"/>
  <c r="L354" i="102"/>
  <c r="Q353" i="102"/>
  <c r="Q354" i="102" s="1"/>
  <c r="O353" i="102"/>
  <c r="O354" i="102" s="1"/>
  <c r="L379" i="102"/>
  <c r="Q377" i="102"/>
  <c r="O377" i="102"/>
  <c r="Q378" i="102"/>
  <c r="O378" i="102"/>
  <c r="L405" i="102"/>
  <c r="Q403" i="102"/>
  <c r="O403" i="102"/>
  <c r="L435" i="102"/>
  <c r="Q432" i="102"/>
  <c r="O432" i="102"/>
  <c r="Q433" i="102"/>
  <c r="O433" i="102"/>
  <c r="Q434" i="102"/>
  <c r="O434" i="102"/>
  <c r="L464" i="102"/>
  <c r="Q458" i="102"/>
  <c r="O458" i="102"/>
  <c r="Q459" i="102"/>
  <c r="O459" i="102"/>
  <c r="Q460" i="102"/>
  <c r="O460" i="102"/>
  <c r="Q461" i="102"/>
  <c r="O461" i="102"/>
  <c r="Q462" i="102"/>
  <c r="O462" i="102"/>
  <c r="Q463" i="102"/>
  <c r="O463" i="102"/>
  <c r="L491" i="102"/>
  <c r="Q487" i="102"/>
  <c r="O487" i="102"/>
  <c r="Q488" i="102"/>
  <c r="O488" i="102"/>
  <c r="Q489" i="102"/>
  <c r="O489" i="102"/>
  <c r="Q490" i="102"/>
  <c r="O490" i="102"/>
  <c r="L517" i="102"/>
  <c r="Q514" i="102"/>
  <c r="Q517" i="102" s="1"/>
  <c r="O514" i="102"/>
  <c r="O517" i="102" s="1"/>
  <c r="Q515" i="102"/>
  <c r="O515" i="102"/>
  <c r="Q516" i="102"/>
  <c r="O516" i="102"/>
  <c r="L547" i="102"/>
  <c r="Q542" i="102"/>
  <c r="O542" i="102"/>
  <c r="Q543" i="102"/>
  <c r="O543" i="102"/>
  <c r="Q544" i="102"/>
  <c r="O544" i="102"/>
  <c r="Q545" i="102"/>
  <c r="O545" i="102"/>
  <c r="Q546" i="102"/>
  <c r="O546" i="102"/>
  <c r="L579" i="102"/>
  <c r="Q570" i="102"/>
  <c r="O570" i="102"/>
  <c r="Q572" i="102"/>
  <c r="O572" i="102"/>
  <c r="Q573" i="102"/>
  <c r="O573" i="102"/>
  <c r="Q574" i="102"/>
  <c r="O574" i="102"/>
  <c r="Q575" i="102"/>
  <c r="O575" i="102"/>
  <c r="Q576" i="102"/>
  <c r="O576" i="102"/>
  <c r="O64" i="101"/>
  <c r="K64" i="101"/>
  <c r="J64" i="101" s="1"/>
  <c r="M100" i="101"/>
  <c r="O65" i="101"/>
  <c r="K65" i="101"/>
  <c r="J65" i="101" s="1"/>
  <c r="H100" i="101"/>
  <c r="O66" i="101"/>
  <c r="K66" i="101"/>
  <c r="J66" i="101" s="1"/>
  <c r="L66" i="101" s="1"/>
  <c r="I66" i="101"/>
  <c r="N66" i="101"/>
  <c r="O67" i="101"/>
  <c r="K67" i="101"/>
  <c r="J67" i="101" s="1"/>
  <c r="L67" i="101" s="1"/>
  <c r="I67" i="101"/>
  <c r="N67" i="101"/>
  <c r="O68" i="101"/>
  <c r="K68" i="101"/>
  <c r="J68" i="101" s="1"/>
  <c r="L68" i="101" s="1"/>
  <c r="I68" i="101"/>
  <c r="N68" i="101"/>
  <c r="O69" i="101"/>
  <c r="K69" i="101"/>
  <c r="J69" i="101" s="1"/>
  <c r="L69" i="101" s="1"/>
  <c r="I69" i="101"/>
  <c r="N69" i="101"/>
  <c r="O70" i="101"/>
  <c r="K70" i="101"/>
  <c r="J70" i="101" s="1"/>
  <c r="L70" i="101" s="1"/>
  <c r="I70" i="101"/>
  <c r="N70" i="101"/>
  <c r="O71" i="101"/>
  <c r="K71" i="101"/>
  <c r="J71" i="101" s="1"/>
  <c r="L71" i="101" s="1"/>
  <c r="I71" i="101"/>
  <c r="N71" i="101"/>
  <c r="O72" i="101"/>
  <c r="K72" i="101"/>
  <c r="J72" i="101" s="1"/>
  <c r="L72" i="101" s="1"/>
  <c r="I72" i="101"/>
  <c r="N72" i="101"/>
  <c r="O73" i="101"/>
  <c r="L73" i="101"/>
  <c r="K73" i="101"/>
  <c r="I73" i="101"/>
  <c r="N73" i="101"/>
  <c r="O74" i="101"/>
  <c r="K74" i="101"/>
  <c r="I74" i="101"/>
  <c r="L74" i="101"/>
  <c r="N74" i="101"/>
  <c r="O75" i="101"/>
  <c r="K75" i="101"/>
  <c r="J75" i="101" s="1"/>
  <c r="L75" i="101" s="1"/>
  <c r="I75" i="101"/>
  <c r="N75" i="101"/>
  <c r="O76" i="101"/>
  <c r="L76" i="101"/>
  <c r="K76" i="101"/>
  <c r="I76" i="101"/>
  <c r="N76" i="101"/>
  <c r="O78" i="101"/>
  <c r="L78" i="101"/>
  <c r="K78" i="101"/>
  <c r="I78" i="101"/>
  <c r="O79" i="101"/>
  <c r="K79" i="101"/>
  <c r="J79" i="101" s="1"/>
  <c r="L79" i="101" s="1"/>
  <c r="I79" i="101"/>
  <c r="N79" i="101"/>
  <c r="O80" i="101"/>
  <c r="K80" i="101"/>
  <c r="J80" i="101" s="1"/>
  <c r="L80" i="101" s="1"/>
  <c r="I80" i="101"/>
  <c r="N80" i="101"/>
  <c r="O81" i="101"/>
  <c r="K81" i="101"/>
  <c r="J81" i="101" s="1"/>
  <c r="L81" i="101" s="1"/>
  <c r="I81" i="101"/>
  <c r="N81" i="101"/>
  <c r="O82" i="101"/>
  <c r="K82" i="101"/>
  <c r="J82" i="101" s="1"/>
  <c r="L82" i="101" s="1"/>
  <c r="I82" i="101"/>
  <c r="N82" i="101"/>
  <c r="O83" i="101"/>
  <c r="K83" i="101"/>
  <c r="J83" i="101" s="1"/>
  <c r="L83" i="101" s="1"/>
  <c r="I83" i="101"/>
  <c r="N83" i="101"/>
  <c r="O84" i="101"/>
  <c r="K84" i="101"/>
  <c r="J84" i="101" s="1"/>
  <c r="L84" i="101" s="1"/>
  <c r="I84" i="101"/>
  <c r="N84" i="101"/>
  <c r="O85" i="101"/>
  <c r="K85" i="101"/>
  <c r="J85" i="101" s="1"/>
  <c r="L85" i="101" s="1"/>
  <c r="I85" i="101"/>
  <c r="N85" i="101"/>
  <c r="O86" i="101"/>
  <c r="K86" i="101"/>
  <c r="J86" i="101" s="1"/>
  <c r="L86" i="101" s="1"/>
  <c r="I86" i="101"/>
  <c r="N86" i="101"/>
  <c r="O87" i="101"/>
  <c r="K87" i="101"/>
  <c r="J87" i="101" s="1"/>
  <c r="L87" i="101" s="1"/>
  <c r="I87" i="101"/>
  <c r="N87" i="101"/>
  <c r="O88" i="101"/>
  <c r="K88" i="101"/>
  <c r="J88" i="101" s="1"/>
  <c r="L88" i="101" s="1"/>
  <c r="I88" i="101"/>
  <c r="N88" i="101"/>
  <c r="O89" i="101"/>
  <c r="K89" i="101"/>
  <c r="J89" i="101" s="1"/>
  <c r="L89" i="101" s="1"/>
  <c r="I89" i="101"/>
  <c r="N89" i="101"/>
  <c r="O90" i="101"/>
  <c r="K90" i="101"/>
  <c r="J90" i="101" s="1"/>
  <c r="L90" i="101" s="1"/>
  <c r="I90" i="101"/>
  <c r="N90" i="101"/>
  <c r="O91" i="101"/>
  <c r="K91" i="101"/>
  <c r="J91" i="101" s="1"/>
  <c r="L91" i="101" s="1"/>
  <c r="I91" i="101"/>
  <c r="N91" i="101"/>
  <c r="O92" i="101"/>
  <c r="K92" i="101"/>
  <c r="J92" i="101" s="1"/>
  <c r="L92" i="101" s="1"/>
  <c r="I92" i="101"/>
  <c r="N92" i="101"/>
  <c r="O93" i="101"/>
  <c r="K93" i="101"/>
  <c r="J93" i="101" s="1"/>
  <c r="L93" i="101" s="1"/>
  <c r="I93" i="101"/>
  <c r="N93" i="101"/>
  <c r="O94" i="101"/>
  <c r="K94" i="101"/>
  <c r="J94" i="101" s="1"/>
  <c r="L94" i="101" s="1"/>
  <c r="I94" i="101"/>
  <c r="N94" i="101"/>
  <c r="O95" i="101"/>
  <c r="K95" i="101"/>
  <c r="J95" i="101" s="1"/>
  <c r="L95" i="101" s="1"/>
  <c r="I95" i="101"/>
  <c r="N95" i="101"/>
  <c r="O97" i="101"/>
  <c r="K97" i="101"/>
  <c r="J97" i="101" s="1"/>
  <c r="L97" i="101" s="1"/>
  <c r="I97" i="101"/>
  <c r="N97" i="101"/>
  <c r="O98" i="101"/>
  <c r="K98" i="101"/>
  <c r="J98" i="101" s="1"/>
  <c r="L98" i="101" s="1"/>
  <c r="I98" i="101"/>
  <c r="N98" i="101"/>
  <c r="O99" i="101"/>
  <c r="K99" i="101"/>
  <c r="J99" i="101" s="1"/>
  <c r="L99" i="101" s="1"/>
  <c r="I99" i="101"/>
  <c r="N99" i="101"/>
  <c r="N11" i="100"/>
  <c r="G32" i="100"/>
  <c r="S13" i="100"/>
  <c r="N12" i="100"/>
  <c r="J12" i="100"/>
  <c r="I12" i="100"/>
  <c r="H12" i="100"/>
  <c r="K12" i="100" s="1"/>
  <c r="T38" i="100"/>
  <c r="T42" i="100" s="1"/>
  <c r="T26" i="100"/>
  <c r="T24" i="100" s="1"/>
  <c r="T12" i="100"/>
  <c r="N13" i="100"/>
  <c r="J13" i="100"/>
  <c r="I13" i="100"/>
  <c r="H13" i="100"/>
  <c r="N14" i="100"/>
  <c r="J14" i="100"/>
  <c r="I14" i="100"/>
  <c r="H14" i="100"/>
  <c r="K14" i="100" s="1"/>
  <c r="M14" i="100" s="1"/>
  <c r="N15" i="100"/>
  <c r="J15" i="100"/>
  <c r="I15" i="100"/>
  <c r="H15" i="100"/>
  <c r="K15" i="100" s="1"/>
  <c r="M15" i="100" s="1"/>
  <c r="N16" i="100"/>
  <c r="J16" i="100"/>
  <c r="I16" i="100"/>
  <c r="H16" i="100"/>
  <c r="K16" i="100" s="1"/>
  <c r="M16" i="100" s="1"/>
  <c r="N17" i="100"/>
  <c r="I17" i="100"/>
  <c r="H17" i="100"/>
  <c r="K17" i="100" s="1"/>
  <c r="M17" i="100" s="1"/>
  <c r="N18" i="100"/>
  <c r="J18" i="100"/>
  <c r="I18" i="100"/>
  <c r="H18" i="100"/>
  <c r="K18" i="100" s="1"/>
  <c r="M18" i="100" s="1"/>
  <c r="N19" i="100"/>
  <c r="J19" i="100"/>
  <c r="I19" i="100"/>
  <c r="H19" i="100"/>
  <c r="K19" i="100" s="1"/>
  <c r="M19" i="100" s="1"/>
  <c r="N20" i="100"/>
  <c r="H20" i="100"/>
  <c r="N21" i="100"/>
  <c r="J21" i="100"/>
  <c r="I21" i="100"/>
  <c r="H21" i="100"/>
  <c r="K21" i="100" s="1"/>
  <c r="M21" i="100" s="1"/>
  <c r="N22" i="100"/>
  <c r="J22" i="100"/>
  <c r="I22" i="100"/>
  <c r="H22" i="100"/>
  <c r="K22" i="100" s="1"/>
  <c r="M22" i="100" s="1"/>
  <c r="C29" i="100"/>
  <c r="C24" i="100"/>
  <c r="C25" i="100" s="1"/>
  <c r="N23" i="100"/>
  <c r="J23" i="100"/>
  <c r="I23" i="100"/>
  <c r="H23" i="100"/>
  <c r="K23" i="100" s="1"/>
  <c r="M23" i="100" s="1"/>
  <c r="N24" i="100"/>
  <c r="J24" i="100"/>
  <c r="I24" i="100"/>
  <c r="H24" i="100"/>
  <c r="K24" i="100" s="1"/>
  <c r="M24" i="100" s="1"/>
  <c r="N25" i="100"/>
  <c r="J25" i="100"/>
  <c r="I25" i="100"/>
  <c r="H25" i="100"/>
  <c r="K25" i="100" s="1"/>
  <c r="M25" i="100" s="1"/>
  <c r="N26" i="100"/>
  <c r="J26" i="100"/>
  <c r="I26" i="100"/>
  <c r="H26" i="100"/>
  <c r="K26" i="100" s="1"/>
  <c r="M26" i="100" s="1"/>
  <c r="N27" i="100"/>
  <c r="J27" i="100"/>
  <c r="I27" i="100"/>
  <c r="H27" i="100"/>
  <c r="K27" i="100" s="1"/>
  <c r="M27" i="100" s="1"/>
  <c r="N28" i="100"/>
  <c r="J28" i="100"/>
  <c r="I28" i="100"/>
  <c r="H28" i="100"/>
  <c r="K28" i="100" s="1"/>
  <c r="M28" i="100" s="1"/>
  <c r="N29" i="100"/>
  <c r="I29" i="100"/>
  <c r="H29" i="100"/>
  <c r="K29" i="100" s="1"/>
  <c r="M29" i="100" s="1"/>
  <c r="N30" i="100"/>
  <c r="I30" i="100"/>
  <c r="H30" i="100"/>
  <c r="N31" i="100"/>
  <c r="J31" i="100"/>
  <c r="I31" i="100"/>
  <c r="H31" i="100"/>
  <c r="K31" i="100" s="1"/>
  <c r="M31" i="100" s="1"/>
  <c r="L53" i="99"/>
  <c r="Q48" i="99"/>
  <c r="O48" i="99"/>
  <c r="Q49" i="99"/>
  <c r="O49" i="99"/>
  <c r="Q50" i="99"/>
  <c r="O50" i="99"/>
  <c r="Q51" i="99"/>
  <c r="O51" i="99"/>
  <c r="Q52" i="99"/>
  <c r="O52" i="99"/>
  <c r="L88" i="99"/>
  <c r="Q76" i="99"/>
  <c r="O76" i="99"/>
  <c r="Q77" i="99"/>
  <c r="O77" i="99"/>
  <c r="Q78" i="99"/>
  <c r="O78" i="99"/>
  <c r="Q79" i="99"/>
  <c r="O79" i="99"/>
  <c r="Q80" i="99"/>
  <c r="O80" i="99"/>
  <c r="Q81" i="99"/>
  <c r="O81" i="99"/>
  <c r="Q82" i="99"/>
  <c r="O82" i="99"/>
  <c r="Q83" i="99"/>
  <c r="O83" i="99"/>
  <c r="Q84" i="99"/>
  <c r="O84" i="99"/>
  <c r="Q85" i="99"/>
  <c r="O85" i="99"/>
  <c r="Q86" i="99"/>
  <c r="O86" i="99"/>
  <c r="Q87" i="99"/>
  <c r="O87" i="99"/>
  <c r="U90" i="99"/>
  <c r="U91" i="99" s="1"/>
  <c r="L116" i="99"/>
  <c r="Q112" i="99"/>
  <c r="O112" i="99"/>
  <c r="Q113" i="99"/>
  <c r="O113" i="99"/>
  <c r="Q114" i="99"/>
  <c r="O114" i="99"/>
  <c r="Q115" i="99"/>
  <c r="O115" i="99"/>
  <c r="P201" i="99"/>
  <c r="P227" i="99" s="1"/>
  <c r="P259" i="99" s="1"/>
  <c r="P284" i="99" s="1"/>
  <c r="P308" i="99" s="1"/>
  <c r="P332" i="99" s="1"/>
  <c r="P356" i="99" s="1"/>
  <c r="P173" i="99"/>
  <c r="L143" i="99"/>
  <c r="Q139" i="99"/>
  <c r="O139" i="99"/>
  <c r="Q140" i="99"/>
  <c r="O140" i="99"/>
  <c r="Q141" i="99"/>
  <c r="O141" i="99"/>
  <c r="Q142" i="99"/>
  <c r="O142" i="99"/>
  <c r="L171" i="99"/>
  <c r="Q166" i="99"/>
  <c r="O166" i="99"/>
  <c r="Q167" i="99"/>
  <c r="O167" i="99"/>
  <c r="Q168" i="99"/>
  <c r="O168" i="99"/>
  <c r="Q169" i="99"/>
  <c r="O169" i="99"/>
  <c r="L199" i="99"/>
  <c r="Q194" i="99"/>
  <c r="Q199" i="99" s="1"/>
  <c r="O194" i="99"/>
  <c r="O199" i="99" s="1"/>
  <c r="L225" i="99"/>
  <c r="Q222" i="99"/>
  <c r="O222" i="99"/>
  <c r="Q223" i="99"/>
  <c r="O223" i="99"/>
  <c r="L257" i="99"/>
  <c r="Q248" i="99"/>
  <c r="O248" i="99"/>
  <c r="Q249" i="99"/>
  <c r="O249" i="99"/>
  <c r="Q250" i="99"/>
  <c r="O250" i="99"/>
  <c r="Q251" i="99"/>
  <c r="O251" i="99"/>
  <c r="Q252" i="99"/>
  <c r="O252" i="99"/>
  <c r="Q253" i="99"/>
  <c r="O253" i="99"/>
  <c r="Q254" i="99"/>
  <c r="O254" i="99"/>
  <c r="Q255" i="99"/>
  <c r="O255" i="99"/>
  <c r="Q256" i="99"/>
  <c r="O256" i="99"/>
  <c r="L282" i="99"/>
  <c r="Q280" i="99"/>
  <c r="O280" i="99"/>
  <c r="Q281" i="99"/>
  <c r="O281" i="99"/>
  <c r="L306" i="99"/>
  <c r="Q305" i="99"/>
  <c r="Q306" i="99" s="1"/>
  <c r="O305" i="99"/>
  <c r="O306" i="99" s="1"/>
  <c r="N536" i="99"/>
  <c r="N481" i="99"/>
  <c r="N508" i="99" s="1"/>
  <c r="N347" i="99"/>
  <c r="L330" i="99"/>
  <c r="Q329" i="99"/>
  <c r="Q330" i="99" s="1"/>
  <c r="O329" i="99"/>
  <c r="O330" i="99" s="1"/>
  <c r="L354" i="99"/>
  <c r="Q353" i="99"/>
  <c r="Q354" i="99" s="1"/>
  <c r="O353" i="99"/>
  <c r="O354" i="99" s="1"/>
  <c r="L379" i="99"/>
  <c r="Q377" i="99"/>
  <c r="O377" i="99"/>
  <c r="Q378" i="99"/>
  <c r="O378" i="99"/>
  <c r="L405" i="99"/>
  <c r="Q403" i="99"/>
  <c r="O403" i="99"/>
  <c r="L435" i="99"/>
  <c r="Q432" i="99"/>
  <c r="O432" i="99"/>
  <c r="Q433" i="99"/>
  <c r="O433" i="99"/>
  <c r="Q434" i="99"/>
  <c r="O434" i="99"/>
  <c r="L464" i="99"/>
  <c r="Q458" i="99"/>
  <c r="O458" i="99"/>
  <c r="Q459" i="99"/>
  <c r="O459" i="99"/>
  <c r="Q460" i="99"/>
  <c r="O460" i="99"/>
  <c r="Q461" i="99"/>
  <c r="O461" i="99"/>
  <c r="Q462" i="99"/>
  <c r="O462" i="99"/>
  <c r="Q463" i="99"/>
  <c r="O463" i="99"/>
  <c r="L491" i="99"/>
  <c r="Q487" i="99"/>
  <c r="O487" i="99"/>
  <c r="Q488" i="99"/>
  <c r="O488" i="99"/>
  <c r="Q489" i="99"/>
  <c r="O489" i="99"/>
  <c r="Q490" i="99"/>
  <c r="O490" i="99"/>
  <c r="L517" i="99"/>
  <c r="Q514" i="99"/>
  <c r="O514" i="99"/>
  <c r="Q515" i="99"/>
  <c r="O515" i="99"/>
  <c r="Q516" i="99"/>
  <c r="O516" i="99"/>
  <c r="L547" i="99"/>
  <c r="Q542" i="99"/>
  <c r="O542" i="99"/>
  <c r="Q543" i="99"/>
  <c r="O543" i="99"/>
  <c r="Q544" i="99"/>
  <c r="O544" i="99"/>
  <c r="Q545" i="99"/>
  <c r="O545" i="99"/>
  <c r="Q546" i="99"/>
  <c r="O546" i="99"/>
  <c r="L579" i="99"/>
  <c r="Q570" i="99"/>
  <c r="O570" i="99"/>
  <c r="Q572" i="99"/>
  <c r="O572" i="99"/>
  <c r="Q573" i="99"/>
  <c r="O573" i="99"/>
  <c r="O64" i="98"/>
  <c r="K64" i="98"/>
  <c r="J64" i="98" s="1"/>
  <c r="M100" i="98"/>
  <c r="O65" i="98"/>
  <c r="K65" i="98"/>
  <c r="J65" i="98" s="1"/>
  <c r="H100" i="98"/>
  <c r="O66" i="98"/>
  <c r="K66" i="98"/>
  <c r="J66" i="98" s="1"/>
  <c r="L66" i="98" s="1"/>
  <c r="I66" i="98"/>
  <c r="N66" i="98"/>
  <c r="O67" i="98"/>
  <c r="K67" i="98"/>
  <c r="J67" i="98" s="1"/>
  <c r="L67" i="98" s="1"/>
  <c r="I67" i="98"/>
  <c r="N67" i="98"/>
  <c r="O68" i="98"/>
  <c r="K68" i="98"/>
  <c r="J68" i="98" s="1"/>
  <c r="L68" i="98" s="1"/>
  <c r="I68" i="98"/>
  <c r="N68" i="98"/>
  <c r="O69" i="98"/>
  <c r="K69" i="98"/>
  <c r="J69" i="98" s="1"/>
  <c r="L69" i="98" s="1"/>
  <c r="I69" i="98"/>
  <c r="N69" i="98"/>
  <c r="O70" i="98"/>
  <c r="K70" i="98"/>
  <c r="J70" i="98" s="1"/>
  <c r="L70" i="98" s="1"/>
  <c r="I70" i="98"/>
  <c r="N70" i="98"/>
  <c r="O71" i="98"/>
  <c r="K71" i="98"/>
  <c r="J71" i="98" s="1"/>
  <c r="L71" i="98" s="1"/>
  <c r="I71" i="98"/>
  <c r="N71" i="98"/>
  <c r="O72" i="98"/>
  <c r="K72" i="98"/>
  <c r="J72" i="98" s="1"/>
  <c r="L72" i="98" s="1"/>
  <c r="I72" i="98"/>
  <c r="N72" i="98"/>
  <c r="O73" i="98"/>
  <c r="L73" i="98"/>
  <c r="K73" i="98"/>
  <c r="I73" i="98"/>
  <c r="N73" i="98"/>
  <c r="O74" i="98"/>
  <c r="K74" i="98"/>
  <c r="I74" i="98"/>
  <c r="L74" i="98"/>
  <c r="N74" i="98"/>
  <c r="O75" i="98"/>
  <c r="K75" i="98"/>
  <c r="J75" i="98" s="1"/>
  <c r="L75" i="98" s="1"/>
  <c r="I75" i="98"/>
  <c r="N75" i="98"/>
  <c r="O76" i="98"/>
  <c r="L76" i="98"/>
  <c r="K76" i="98"/>
  <c r="I76" i="98"/>
  <c r="N76" i="98"/>
  <c r="O78" i="98"/>
  <c r="L78" i="98"/>
  <c r="K78" i="98"/>
  <c r="I78" i="98"/>
  <c r="O79" i="98"/>
  <c r="K79" i="98"/>
  <c r="J79" i="98" s="1"/>
  <c r="L79" i="98" s="1"/>
  <c r="I79" i="98"/>
  <c r="N79" i="98"/>
  <c r="O80" i="98"/>
  <c r="K80" i="98"/>
  <c r="J80" i="98" s="1"/>
  <c r="L80" i="98" s="1"/>
  <c r="I80" i="98"/>
  <c r="N80" i="98"/>
  <c r="O81" i="98"/>
  <c r="K81" i="98"/>
  <c r="J81" i="98" s="1"/>
  <c r="L81" i="98" s="1"/>
  <c r="I81" i="98"/>
  <c r="N81" i="98"/>
  <c r="O82" i="98"/>
  <c r="K82" i="98"/>
  <c r="J82" i="98" s="1"/>
  <c r="L82" i="98" s="1"/>
  <c r="I82" i="98"/>
  <c r="N82" i="98"/>
  <c r="O83" i="98"/>
  <c r="K83" i="98"/>
  <c r="J83" i="98" s="1"/>
  <c r="L83" i="98" s="1"/>
  <c r="I83" i="98"/>
  <c r="N83" i="98"/>
  <c r="O84" i="98"/>
  <c r="K84" i="98"/>
  <c r="J84" i="98" s="1"/>
  <c r="L84" i="98" s="1"/>
  <c r="I84" i="98"/>
  <c r="N84" i="98"/>
  <c r="O85" i="98"/>
  <c r="K85" i="98"/>
  <c r="J85" i="98" s="1"/>
  <c r="L85" i="98" s="1"/>
  <c r="I85" i="98"/>
  <c r="N85" i="98"/>
  <c r="O86" i="98"/>
  <c r="K86" i="98"/>
  <c r="J86" i="98" s="1"/>
  <c r="L86" i="98" s="1"/>
  <c r="I86" i="98"/>
  <c r="N86" i="98"/>
  <c r="O87" i="98"/>
  <c r="K87" i="98"/>
  <c r="J87" i="98" s="1"/>
  <c r="L87" i="98" s="1"/>
  <c r="I87" i="98"/>
  <c r="N87" i="98"/>
  <c r="O88" i="98"/>
  <c r="K88" i="98"/>
  <c r="J88" i="98" s="1"/>
  <c r="L88" i="98" s="1"/>
  <c r="I88" i="98"/>
  <c r="N88" i="98"/>
  <c r="O89" i="98"/>
  <c r="K89" i="98"/>
  <c r="J89" i="98" s="1"/>
  <c r="L89" i="98" s="1"/>
  <c r="I89" i="98"/>
  <c r="N89" i="98"/>
  <c r="O90" i="98"/>
  <c r="K90" i="98"/>
  <c r="J90" i="98" s="1"/>
  <c r="L90" i="98" s="1"/>
  <c r="I90" i="98"/>
  <c r="N90" i="98"/>
  <c r="O91" i="98"/>
  <c r="K91" i="98"/>
  <c r="J91" i="98" s="1"/>
  <c r="L91" i="98" s="1"/>
  <c r="I91" i="98"/>
  <c r="N91" i="98"/>
  <c r="O92" i="98"/>
  <c r="K92" i="98"/>
  <c r="J92" i="98" s="1"/>
  <c r="L92" i="98" s="1"/>
  <c r="I92" i="98"/>
  <c r="N92" i="98"/>
  <c r="O93" i="98"/>
  <c r="K93" i="98"/>
  <c r="J93" i="98" s="1"/>
  <c r="L93" i="98" s="1"/>
  <c r="I93" i="98"/>
  <c r="N93" i="98"/>
  <c r="O94" i="98"/>
  <c r="K94" i="98"/>
  <c r="J94" i="98" s="1"/>
  <c r="L94" i="98" s="1"/>
  <c r="I94" i="98"/>
  <c r="N94" i="98"/>
  <c r="O95" i="98"/>
  <c r="K95" i="98"/>
  <c r="J95" i="98" s="1"/>
  <c r="L95" i="98" s="1"/>
  <c r="I95" i="98"/>
  <c r="N95" i="98"/>
  <c r="O97" i="98"/>
  <c r="K97" i="98"/>
  <c r="J97" i="98" s="1"/>
  <c r="L97" i="98" s="1"/>
  <c r="I97" i="98"/>
  <c r="N97" i="98"/>
  <c r="O98" i="98"/>
  <c r="K98" i="98"/>
  <c r="J98" i="98" s="1"/>
  <c r="L98" i="98" s="1"/>
  <c r="I98" i="98"/>
  <c r="N98" i="98"/>
  <c r="O99" i="98"/>
  <c r="K99" i="98"/>
  <c r="J99" i="98" s="1"/>
  <c r="L99" i="98" s="1"/>
  <c r="I99" i="98"/>
  <c r="N99" i="98"/>
  <c r="N11" i="97"/>
  <c r="G32" i="97"/>
  <c r="S13" i="97"/>
  <c r="N12" i="97"/>
  <c r="J12" i="97"/>
  <c r="I12" i="97"/>
  <c r="H12" i="97"/>
  <c r="K12" i="97" s="1"/>
  <c r="T38" i="97"/>
  <c r="T42" i="97" s="1"/>
  <c r="T26" i="97"/>
  <c r="T24" i="97" s="1"/>
  <c r="T12" i="97"/>
  <c r="N13" i="97"/>
  <c r="J13" i="97"/>
  <c r="I13" i="97"/>
  <c r="H13" i="97"/>
  <c r="N14" i="97"/>
  <c r="J14" i="97"/>
  <c r="I14" i="97"/>
  <c r="H14" i="97"/>
  <c r="K14" i="97" s="1"/>
  <c r="M14" i="97" s="1"/>
  <c r="N15" i="97"/>
  <c r="J15" i="97"/>
  <c r="I15" i="97"/>
  <c r="H15" i="97"/>
  <c r="K15" i="97" s="1"/>
  <c r="M15" i="97" s="1"/>
  <c r="N16" i="97"/>
  <c r="J16" i="97"/>
  <c r="I16" i="97"/>
  <c r="H16" i="97"/>
  <c r="K16" i="97" s="1"/>
  <c r="M16" i="97" s="1"/>
  <c r="N17" i="97"/>
  <c r="I17" i="97"/>
  <c r="H17" i="97"/>
  <c r="K17" i="97" s="1"/>
  <c r="M17" i="97" s="1"/>
  <c r="N18" i="97"/>
  <c r="J18" i="97"/>
  <c r="I18" i="97"/>
  <c r="H18" i="97"/>
  <c r="K18" i="97" s="1"/>
  <c r="M18" i="97" s="1"/>
  <c r="N19" i="97"/>
  <c r="J19" i="97"/>
  <c r="I19" i="97"/>
  <c r="H19" i="97"/>
  <c r="K19" i="97" s="1"/>
  <c r="M19" i="97" s="1"/>
  <c r="N20" i="97"/>
  <c r="H20" i="97"/>
  <c r="N21" i="97"/>
  <c r="J21" i="97"/>
  <c r="I21" i="97"/>
  <c r="H21" i="97"/>
  <c r="K21" i="97" s="1"/>
  <c r="M21" i="97" s="1"/>
  <c r="N22" i="97"/>
  <c r="J22" i="97"/>
  <c r="I22" i="97"/>
  <c r="H22" i="97"/>
  <c r="K22" i="97" s="1"/>
  <c r="M22" i="97" s="1"/>
  <c r="C29" i="97"/>
  <c r="C24" i="97"/>
  <c r="C25" i="97" s="1"/>
  <c r="N23" i="97"/>
  <c r="J23" i="97"/>
  <c r="I23" i="97"/>
  <c r="H23" i="97"/>
  <c r="K23" i="97" s="1"/>
  <c r="M23" i="97" s="1"/>
  <c r="N24" i="97"/>
  <c r="J24" i="97"/>
  <c r="I24" i="97"/>
  <c r="H24" i="97"/>
  <c r="K24" i="97" s="1"/>
  <c r="M24" i="97" s="1"/>
  <c r="N25" i="97"/>
  <c r="J25" i="97"/>
  <c r="I25" i="97"/>
  <c r="H25" i="97"/>
  <c r="K25" i="97" s="1"/>
  <c r="M25" i="97" s="1"/>
  <c r="N26" i="97"/>
  <c r="J26" i="97"/>
  <c r="I26" i="97"/>
  <c r="H26" i="97"/>
  <c r="K26" i="97" s="1"/>
  <c r="M26" i="97" s="1"/>
  <c r="N27" i="97"/>
  <c r="J27" i="97"/>
  <c r="I27" i="97"/>
  <c r="H27" i="97"/>
  <c r="K27" i="97" s="1"/>
  <c r="M27" i="97" s="1"/>
  <c r="N28" i="97"/>
  <c r="J28" i="97"/>
  <c r="I28" i="97"/>
  <c r="H28" i="97"/>
  <c r="K28" i="97" s="1"/>
  <c r="M28" i="97" s="1"/>
  <c r="N29" i="97"/>
  <c r="I29" i="97"/>
  <c r="H29" i="97"/>
  <c r="K29" i="97" s="1"/>
  <c r="M29" i="97" s="1"/>
  <c r="N30" i="97"/>
  <c r="I30" i="97"/>
  <c r="H30" i="97"/>
  <c r="N31" i="97"/>
  <c r="J31" i="97"/>
  <c r="I31" i="97"/>
  <c r="H31" i="97"/>
  <c r="K31" i="97" s="1"/>
  <c r="M31" i="97" s="1"/>
  <c r="L53" i="96"/>
  <c r="Q48" i="96"/>
  <c r="O48" i="96"/>
  <c r="Q49" i="96"/>
  <c r="O49" i="96"/>
  <c r="Q50" i="96"/>
  <c r="O50" i="96"/>
  <c r="Q51" i="96"/>
  <c r="O51" i="96"/>
  <c r="Q52" i="96"/>
  <c r="O52" i="96"/>
  <c r="L88" i="96"/>
  <c r="Q76" i="96"/>
  <c r="O76" i="96"/>
  <c r="Q77" i="96"/>
  <c r="O77" i="96"/>
  <c r="Q78" i="96"/>
  <c r="O78" i="96"/>
  <c r="Q79" i="96"/>
  <c r="O79" i="96"/>
  <c r="Q80" i="96"/>
  <c r="O80" i="96"/>
  <c r="Q81" i="96"/>
  <c r="O81" i="96"/>
  <c r="Q82" i="96"/>
  <c r="O82" i="96"/>
  <c r="Q83" i="96"/>
  <c r="O83" i="96"/>
  <c r="Q84" i="96"/>
  <c r="O84" i="96"/>
  <c r="Q85" i="96"/>
  <c r="O85" i="96"/>
  <c r="Q86" i="96"/>
  <c r="O86" i="96"/>
  <c r="Q87" i="96"/>
  <c r="O87" i="96"/>
  <c r="U90" i="96"/>
  <c r="U91" i="96" s="1"/>
  <c r="L116" i="96"/>
  <c r="Q112" i="96"/>
  <c r="O112" i="96"/>
  <c r="Q113" i="96"/>
  <c r="O113" i="96"/>
  <c r="Q114" i="96"/>
  <c r="O114" i="96"/>
  <c r="Q115" i="96"/>
  <c r="O115" i="96"/>
  <c r="P201" i="96"/>
  <c r="P227" i="96" s="1"/>
  <c r="P259" i="96" s="1"/>
  <c r="P284" i="96" s="1"/>
  <c r="P308" i="96" s="1"/>
  <c r="P332" i="96" s="1"/>
  <c r="P356" i="96" s="1"/>
  <c r="P173" i="96"/>
  <c r="L143" i="96"/>
  <c r="Q139" i="96"/>
  <c r="O139" i="96"/>
  <c r="Q140" i="96"/>
  <c r="O140" i="96"/>
  <c r="Q141" i="96"/>
  <c r="O141" i="96"/>
  <c r="Q142" i="96"/>
  <c r="O142" i="96"/>
  <c r="L171" i="96"/>
  <c r="Q166" i="96"/>
  <c r="O166" i="96"/>
  <c r="Q167" i="96"/>
  <c r="O167" i="96"/>
  <c r="Q168" i="96"/>
  <c r="O168" i="96"/>
  <c r="Q169" i="96"/>
  <c r="O169" i="96"/>
  <c r="L199" i="96"/>
  <c r="Q194" i="96"/>
  <c r="Q199" i="96" s="1"/>
  <c r="O194" i="96"/>
  <c r="O199" i="96" s="1"/>
  <c r="L225" i="96"/>
  <c r="Q222" i="96"/>
  <c r="O222" i="96"/>
  <c r="Q223" i="96"/>
  <c r="O223" i="96"/>
  <c r="L257" i="96"/>
  <c r="Q248" i="96"/>
  <c r="O248" i="96"/>
  <c r="Q249" i="96"/>
  <c r="O249" i="96"/>
  <c r="Q250" i="96"/>
  <c r="O250" i="96"/>
  <c r="Q251" i="96"/>
  <c r="O251" i="96"/>
  <c r="Q252" i="96"/>
  <c r="O252" i="96"/>
  <c r="Q253" i="96"/>
  <c r="O253" i="96"/>
  <c r="Q254" i="96"/>
  <c r="O254" i="96"/>
  <c r="Q255" i="96"/>
  <c r="O255" i="96"/>
  <c r="Q256" i="96"/>
  <c r="O256" i="96"/>
  <c r="L282" i="96"/>
  <c r="Q280" i="96"/>
  <c r="O280" i="96"/>
  <c r="Q281" i="96"/>
  <c r="O281" i="96"/>
  <c r="L306" i="96"/>
  <c r="Q305" i="96"/>
  <c r="Q306" i="96" s="1"/>
  <c r="O305" i="96"/>
  <c r="O306" i="96" s="1"/>
  <c r="N536" i="96"/>
  <c r="N481" i="96"/>
  <c r="N508" i="96" s="1"/>
  <c r="N347" i="96"/>
  <c r="L330" i="96"/>
  <c r="Q329" i="96"/>
  <c r="Q330" i="96" s="1"/>
  <c r="O329" i="96"/>
  <c r="O330" i="96" s="1"/>
  <c r="L354" i="96"/>
  <c r="Q353" i="96"/>
  <c r="Q354" i="96" s="1"/>
  <c r="O353" i="96"/>
  <c r="O354" i="96" s="1"/>
  <c r="L379" i="96"/>
  <c r="Q377" i="96"/>
  <c r="O377" i="96"/>
  <c r="Q378" i="96"/>
  <c r="O378" i="96"/>
  <c r="L405" i="96"/>
  <c r="Q403" i="96"/>
  <c r="O403" i="96"/>
  <c r="L435" i="96"/>
  <c r="Q432" i="96"/>
  <c r="O432" i="96"/>
  <c r="Q433" i="96"/>
  <c r="O433" i="96"/>
  <c r="Q434" i="96"/>
  <c r="O434" i="96"/>
  <c r="L464" i="96"/>
  <c r="Q458" i="96"/>
  <c r="O458" i="96"/>
  <c r="Q459" i="96"/>
  <c r="O459" i="96"/>
  <c r="Q460" i="96"/>
  <c r="O460" i="96"/>
  <c r="Q461" i="96"/>
  <c r="O461" i="96"/>
  <c r="Q462" i="96"/>
  <c r="O462" i="96"/>
  <c r="Q463" i="96"/>
  <c r="O463" i="96"/>
  <c r="L491" i="96"/>
  <c r="Q487" i="96"/>
  <c r="O487" i="96"/>
  <c r="Q488" i="96"/>
  <c r="O488" i="96"/>
  <c r="Q489" i="96"/>
  <c r="O489" i="96"/>
  <c r="Q490" i="96"/>
  <c r="O490" i="96"/>
  <c r="L517" i="96"/>
  <c r="Q514" i="96"/>
  <c r="O514" i="96"/>
  <c r="Q515" i="96"/>
  <c r="O515" i="96"/>
  <c r="Q516" i="96"/>
  <c r="O516" i="96"/>
  <c r="L547" i="96"/>
  <c r="Q542" i="96"/>
  <c r="O542" i="96"/>
  <c r="Q543" i="96"/>
  <c r="O543" i="96"/>
  <c r="Q544" i="96"/>
  <c r="O544" i="96"/>
  <c r="Q545" i="96"/>
  <c r="O545" i="96"/>
  <c r="Q546" i="96"/>
  <c r="O546" i="96"/>
  <c r="L579" i="96"/>
  <c r="Q570" i="96"/>
  <c r="O570" i="96"/>
  <c r="Q572" i="96"/>
  <c r="O572" i="96"/>
  <c r="Q573" i="96"/>
  <c r="O573" i="96"/>
  <c r="O64" i="95"/>
  <c r="K64" i="95"/>
  <c r="J64" i="95" s="1"/>
  <c r="M100" i="95"/>
  <c r="O65" i="95"/>
  <c r="K65" i="95"/>
  <c r="J65" i="95" s="1"/>
  <c r="H100" i="95"/>
  <c r="O66" i="95"/>
  <c r="K66" i="95"/>
  <c r="J66" i="95" s="1"/>
  <c r="L66" i="95" s="1"/>
  <c r="I66" i="95"/>
  <c r="N66" i="95"/>
  <c r="O67" i="95"/>
  <c r="K67" i="95"/>
  <c r="J67" i="95" s="1"/>
  <c r="L67" i="95" s="1"/>
  <c r="I67" i="95"/>
  <c r="N67" i="95"/>
  <c r="O68" i="95"/>
  <c r="K68" i="95"/>
  <c r="J68" i="95" s="1"/>
  <c r="L68" i="95" s="1"/>
  <c r="I68" i="95"/>
  <c r="N68" i="95"/>
  <c r="O69" i="95"/>
  <c r="K69" i="95"/>
  <c r="J69" i="95" s="1"/>
  <c r="L69" i="95" s="1"/>
  <c r="I69" i="95"/>
  <c r="N69" i="95"/>
  <c r="O70" i="95"/>
  <c r="K70" i="95"/>
  <c r="J70" i="95" s="1"/>
  <c r="L70" i="95" s="1"/>
  <c r="I70" i="95"/>
  <c r="N70" i="95"/>
  <c r="O71" i="95"/>
  <c r="K71" i="95"/>
  <c r="J71" i="95" s="1"/>
  <c r="L71" i="95" s="1"/>
  <c r="I71" i="95"/>
  <c r="N71" i="95"/>
  <c r="O72" i="95"/>
  <c r="K72" i="95"/>
  <c r="J72" i="95" s="1"/>
  <c r="L72" i="95" s="1"/>
  <c r="I72" i="95"/>
  <c r="N72" i="95"/>
  <c r="O73" i="95"/>
  <c r="L73" i="95"/>
  <c r="K73" i="95"/>
  <c r="I73" i="95"/>
  <c r="N73" i="95"/>
  <c r="O74" i="95"/>
  <c r="K74" i="95"/>
  <c r="I74" i="95"/>
  <c r="L74" i="95"/>
  <c r="N74" i="95"/>
  <c r="O75" i="95"/>
  <c r="K75" i="95"/>
  <c r="J75" i="95" s="1"/>
  <c r="L75" i="95" s="1"/>
  <c r="I75" i="95"/>
  <c r="N75" i="95"/>
  <c r="O76" i="95"/>
  <c r="L76" i="95"/>
  <c r="K76" i="95"/>
  <c r="I76" i="95"/>
  <c r="N76" i="95"/>
  <c r="O78" i="95"/>
  <c r="L78" i="95"/>
  <c r="K78" i="95"/>
  <c r="I78" i="95"/>
  <c r="O79" i="95"/>
  <c r="K79" i="95"/>
  <c r="J79" i="95" s="1"/>
  <c r="L79" i="95" s="1"/>
  <c r="I79" i="95"/>
  <c r="N79" i="95"/>
  <c r="O80" i="95"/>
  <c r="K80" i="95"/>
  <c r="J80" i="95" s="1"/>
  <c r="L80" i="95" s="1"/>
  <c r="I80" i="95"/>
  <c r="N80" i="95"/>
  <c r="O81" i="95"/>
  <c r="K81" i="95"/>
  <c r="J81" i="95" s="1"/>
  <c r="L81" i="95" s="1"/>
  <c r="I81" i="95"/>
  <c r="N81" i="95"/>
  <c r="O82" i="95"/>
  <c r="K82" i="95"/>
  <c r="J82" i="95" s="1"/>
  <c r="L82" i="95" s="1"/>
  <c r="I82" i="95"/>
  <c r="N82" i="95"/>
  <c r="O83" i="95"/>
  <c r="K83" i="95"/>
  <c r="J83" i="95" s="1"/>
  <c r="L83" i="95" s="1"/>
  <c r="I83" i="95"/>
  <c r="N83" i="95"/>
  <c r="O84" i="95"/>
  <c r="K84" i="95"/>
  <c r="J84" i="95" s="1"/>
  <c r="L84" i="95" s="1"/>
  <c r="I84" i="95"/>
  <c r="N84" i="95"/>
  <c r="O85" i="95"/>
  <c r="K85" i="95"/>
  <c r="J85" i="95" s="1"/>
  <c r="L85" i="95" s="1"/>
  <c r="I85" i="95"/>
  <c r="N85" i="95"/>
  <c r="O86" i="95"/>
  <c r="K86" i="95"/>
  <c r="J86" i="95" s="1"/>
  <c r="L86" i="95" s="1"/>
  <c r="I86" i="95"/>
  <c r="N86" i="95"/>
  <c r="O87" i="95"/>
  <c r="K87" i="95"/>
  <c r="J87" i="95" s="1"/>
  <c r="L87" i="95" s="1"/>
  <c r="I87" i="95"/>
  <c r="N87" i="95"/>
  <c r="O88" i="95"/>
  <c r="K88" i="95"/>
  <c r="J88" i="95" s="1"/>
  <c r="L88" i="95" s="1"/>
  <c r="I88" i="95"/>
  <c r="N88" i="95"/>
  <c r="O89" i="95"/>
  <c r="K89" i="95"/>
  <c r="J89" i="95" s="1"/>
  <c r="L89" i="95" s="1"/>
  <c r="I89" i="95"/>
  <c r="N89" i="95"/>
  <c r="O90" i="95"/>
  <c r="K90" i="95"/>
  <c r="J90" i="95" s="1"/>
  <c r="L90" i="95" s="1"/>
  <c r="I90" i="95"/>
  <c r="N90" i="95"/>
  <c r="O91" i="95"/>
  <c r="K91" i="95"/>
  <c r="J91" i="95" s="1"/>
  <c r="L91" i="95" s="1"/>
  <c r="I91" i="95"/>
  <c r="N91" i="95"/>
  <c r="O92" i="95"/>
  <c r="K92" i="95"/>
  <c r="J92" i="95" s="1"/>
  <c r="L92" i="95" s="1"/>
  <c r="I92" i="95"/>
  <c r="N92" i="95"/>
  <c r="O93" i="95"/>
  <c r="K93" i="95"/>
  <c r="J93" i="95" s="1"/>
  <c r="L93" i="95" s="1"/>
  <c r="I93" i="95"/>
  <c r="N93" i="95"/>
  <c r="O94" i="95"/>
  <c r="K94" i="95"/>
  <c r="J94" i="95" s="1"/>
  <c r="L94" i="95" s="1"/>
  <c r="I94" i="95"/>
  <c r="N94" i="95"/>
  <c r="O95" i="95"/>
  <c r="K95" i="95"/>
  <c r="J95" i="95" s="1"/>
  <c r="L95" i="95" s="1"/>
  <c r="I95" i="95"/>
  <c r="N95" i="95"/>
  <c r="O97" i="95"/>
  <c r="K97" i="95"/>
  <c r="J97" i="95" s="1"/>
  <c r="L97" i="95" s="1"/>
  <c r="I97" i="95"/>
  <c r="N97" i="95"/>
  <c r="O98" i="95"/>
  <c r="K98" i="95"/>
  <c r="J98" i="95" s="1"/>
  <c r="L98" i="95" s="1"/>
  <c r="I98" i="95"/>
  <c r="N98" i="95"/>
  <c r="O99" i="95"/>
  <c r="K99" i="95"/>
  <c r="J99" i="95" s="1"/>
  <c r="L99" i="95" s="1"/>
  <c r="I99" i="95"/>
  <c r="N99" i="95"/>
  <c r="H32" i="103" l="1"/>
  <c r="K13" i="103"/>
  <c r="M13" i="103" s="1"/>
  <c r="K32" i="103"/>
  <c r="M12" i="103"/>
  <c r="M32" i="103" s="1"/>
  <c r="N32" i="103"/>
  <c r="S31" i="103" s="1"/>
  <c r="V31" i="103" s="1"/>
  <c r="U29" i="103"/>
  <c r="V38" i="103"/>
  <c r="V42" i="103" s="1"/>
  <c r="U38" i="103"/>
  <c r="S28" i="103"/>
  <c r="T28" i="103" s="1"/>
  <c r="T31" i="103" s="1"/>
  <c r="S14" i="103"/>
  <c r="H11" i="103"/>
  <c r="K11" i="103" s="1"/>
  <c r="M11" i="103" s="1"/>
  <c r="O579" i="102"/>
  <c r="Q579" i="102"/>
  <c r="O547" i="102"/>
  <c r="Q547" i="102"/>
  <c r="O491" i="102"/>
  <c r="Q491" i="102"/>
  <c r="O464" i="102"/>
  <c r="Q464" i="102"/>
  <c r="O435" i="102"/>
  <c r="Q435" i="102"/>
  <c r="O379" i="102"/>
  <c r="Q379" i="102"/>
  <c r="N426" i="102"/>
  <c r="N371" i="102"/>
  <c r="N397" i="102" s="1"/>
  <c r="O282" i="102"/>
  <c r="Q282" i="102"/>
  <c r="O257" i="102"/>
  <c r="Q257" i="102"/>
  <c r="O171" i="102"/>
  <c r="Q171" i="102"/>
  <c r="O143" i="102"/>
  <c r="Q143" i="102"/>
  <c r="P437" i="102"/>
  <c r="P466" i="102" s="1"/>
  <c r="P493" i="102" s="1"/>
  <c r="P381" i="102"/>
  <c r="P407" i="102" s="1"/>
  <c r="O116" i="102"/>
  <c r="Q116" i="102"/>
  <c r="O88" i="102"/>
  <c r="Q88" i="102"/>
  <c r="O53" i="102"/>
  <c r="Q53" i="102"/>
  <c r="H63" i="101"/>
  <c r="I64" i="101"/>
  <c r="I100" i="101" s="1"/>
  <c r="N64" i="101"/>
  <c r="N100" i="101" s="1"/>
  <c r="I65" i="101"/>
  <c r="N65" i="101"/>
  <c r="L65" i="101"/>
  <c r="K100" i="101"/>
  <c r="J100" i="101" s="1"/>
  <c r="M63" i="101"/>
  <c r="L64" i="101"/>
  <c r="L100" i="101" s="1"/>
  <c r="H32" i="100"/>
  <c r="K13" i="100"/>
  <c r="M13" i="100" s="1"/>
  <c r="K32" i="100"/>
  <c r="M12" i="100"/>
  <c r="M32" i="100" s="1"/>
  <c r="N32" i="100"/>
  <c r="S31" i="100" s="1"/>
  <c r="V31" i="100" s="1"/>
  <c r="U29" i="100"/>
  <c r="V38" i="100"/>
  <c r="V42" i="100" s="1"/>
  <c r="U38" i="100"/>
  <c r="S28" i="100"/>
  <c r="T28" i="100" s="1"/>
  <c r="T31" i="100" s="1"/>
  <c r="S14" i="100"/>
  <c r="H11" i="100"/>
  <c r="K11" i="100" s="1"/>
  <c r="M11" i="100" s="1"/>
  <c r="O579" i="99"/>
  <c r="Q579" i="99"/>
  <c r="O547" i="99"/>
  <c r="Q547" i="99"/>
  <c r="O517" i="99"/>
  <c r="Q517" i="99"/>
  <c r="O491" i="99"/>
  <c r="Q491" i="99"/>
  <c r="O464" i="99"/>
  <c r="Q464" i="99"/>
  <c r="O435" i="99"/>
  <c r="Q435" i="99"/>
  <c r="O379" i="99"/>
  <c r="Q379" i="99"/>
  <c r="N426" i="99"/>
  <c r="N371" i="99"/>
  <c r="N397" i="99" s="1"/>
  <c r="O282" i="99"/>
  <c r="Q282" i="99"/>
  <c r="O257" i="99"/>
  <c r="Q257" i="99"/>
  <c r="O225" i="99"/>
  <c r="Q225" i="99"/>
  <c r="O171" i="99"/>
  <c r="Q171" i="99"/>
  <c r="O143" i="99"/>
  <c r="Q143" i="99"/>
  <c r="P437" i="99"/>
  <c r="P466" i="99" s="1"/>
  <c r="P493" i="99" s="1"/>
  <c r="P381" i="99"/>
  <c r="P407" i="99" s="1"/>
  <c r="O116" i="99"/>
  <c r="Q116" i="99"/>
  <c r="O88" i="99"/>
  <c r="Q88" i="99"/>
  <c r="O53" i="99"/>
  <c r="Q53" i="99"/>
  <c r="H63" i="98"/>
  <c r="I64" i="98"/>
  <c r="I100" i="98" s="1"/>
  <c r="N64" i="98"/>
  <c r="N100" i="98" s="1"/>
  <c r="I65" i="98"/>
  <c r="N65" i="98"/>
  <c r="L65" i="98"/>
  <c r="K100" i="98"/>
  <c r="J100" i="98" s="1"/>
  <c r="M63" i="98"/>
  <c r="L64" i="98"/>
  <c r="L100" i="98" s="1"/>
  <c r="H32" i="97"/>
  <c r="K13" i="97"/>
  <c r="M13" i="97" s="1"/>
  <c r="K32" i="97"/>
  <c r="M12" i="97"/>
  <c r="M32" i="97" s="1"/>
  <c r="N32" i="97"/>
  <c r="S31" i="97" s="1"/>
  <c r="V31" i="97" s="1"/>
  <c r="U29" i="97"/>
  <c r="V38" i="97"/>
  <c r="V42" i="97" s="1"/>
  <c r="U38" i="97"/>
  <c r="S28" i="97"/>
  <c r="T28" i="97" s="1"/>
  <c r="T31" i="97" s="1"/>
  <c r="S14" i="97"/>
  <c r="H11" i="97"/>
  <c r="K11" i="97" s="1"/>
  <c r="M11" i="97" s="1"/>
  <c r="O579" i="96"/>
  <c r="Q579" i="96"/>
  <c r="O547" i="96"/>
  <c r="Q547" i="96"/>
  <c r="O517" i="96"/>
  <c r="Q517" i="96"/>
  <c r="O491" i="96"/>
  <c r="Q491" i="96"/>
  <c r="O464" i="96"/>
  <c r="Q464" i="96"/>
  <c r="O435" i="96"/>
  <c r="Q435" i="96"/>
  <c r="O379" i="96"/>
  <c r="Q379" i="96"/>
  <c r="N426" i="96"/>
  <c r="N371" i="96"/>
  <c r="N397" i="96" s="1"/>
  <c r="O282" i="96"/>
  <c r="Q282" i="96"/>
  <c r="O257" i="96"/>
  <c r="Q257" i="96"/>
  <c r="O225" i="96"/>
  <c r="Q225" i="96"/>
  <c r="O171" i="96"/>
  <c r="Q171" i="96"/>
  <c r="O143" i="96"/>
  <c r="Q143" i="96"/>
  <c r="P437" i="96"/>
  <c r="P466" i="96" s="1"/>
  <c r="P493" i="96" s="1"/>
  <c r="P381" i="96"/>
  <c r="P407" i="96" s="1"/>
  <c r="O116" i="96"/>
  <c r="Q116" i="96"/>
  <c r="O88" i="96"/>
  <c r="Q88" i="96"/>
  <c r="O53" i="96"/>
  <c r="Q53" i="96"/>
  <c r="H63" i="95"/>
  <c r="I64" i="95"/>
  <c r="I100" i="95" s="1"/>
  <c r="N64" i="95"/>
  <c r="N100" i="95" s="1"/>
  <c r="I65" i="95"/>
  <c r="N65" i="95"/>
  <c r="L65" i="95"/>
  <c r="K100" i="95"/>
  <c r="J100" i="95" s="1"/>
  <c r="M63" i="95"/>
  <c r="L64" i="95"/>
  <c r="L100" i="95" s="1"/>
  <c r="P549" i="102" l="1"/>
  <c r="P581" i="102" s="1"/>
  <c r="P519" i="102"/>
  <c r="N564" i="102"/>
  <c r="N452" i="102"/>
  <c r="N63" i="101"/>
  <c r="K63" i="101"/>
  <c r="J63" i="101" s="1"/>
  <c r="L63" i="101" s="1"/>
  <c r="O63" i="101"/>
  <c r="O100" i="101" s="1"/>
  <c r="I63" i="101"/>
  <c r="P549" i="99"/>
  <c r="P581" i="99" s="1"/>
  <c r="P519" i="99"/>
  <c r="N564" i="99"/>
  <c r="N452" i="99"/>
  <c r="N63" i="98"/>
  <c r="K63" i="98"/>
  <c r="J63" i="98" s="1"/>
  <c r="L63" i="98" s="1"/>
  <c r="O63" i="98"/>
  <c r="O100" i="98" s="1"/>
  <c r="I63" i="98"/>
  <c r="P549" i="96"/>
  <c r="P581" i="96" s="1"/>
  <c r="P519" i="96"/>
  <c r="N564" i="96"/>
  <c r="N452" i="96"/>
  <c r="N63" i="95"/>
  <c r="K63" i="95"/>
  <c r="J63" i="95" s="1"/>
  <c r="L63" i="95" s="1"/>
  <c r="O63" i="95"/>
  <c r="O100" i="95" s="1"/>
  <c r="I63" i="95"/>
  <c r="U41" i="94" l="1"/>
  <c r="S40" i="94"/>
  <c r="N34" i="94"/>
  <c r="V33" i="94"/>
  <c r="V35" i="94" s="1"/>
  <c r="S33" i="94"/>
  <c r="L31" i="94"/>
  <c r="G31" i="94"/>
  <c r="F31" i="94"/>
  <c r="C31" i="94"/>
  <c r="L30" i="94"/>
  <c r="G30" i="94"/>
  <c r="F30" i="94"/>
  <c r="L29" i="94"/>
  <c r="G29" i="94"/>
  <c r="F29" i="94"/>
  <c r="L28" i="94"/>
  <c r="G28" i="94"/>
  <c r="F28" i="94"/>
  <c r="C28" i="94"/>
  <c r="L27" i="94"/>
  <c r="G27" i="94"/>
  <c r="F27" i="94"/>
  <c r="C27" i="94"/>
  <c r="L26" i="94"/>
  <c r="G26" i="94"/>
  <c r="F26" i="94"/>
  <c r="C26" i="94"/>
  <c r="L25" i="94"/>
  <c r="G25" i="94"/>
  <c r="F25" i="94"/>
  <c r="L24" i="94"/>
  <c r="G24" i="94"/>
  <c r="F24" i="94"/>
  <c r="L23" i="94"/>
  <c r="G23" i="94"/>
  <c r="F23" i="94"/>
  <c r="C23" i="94"/>
  <c r="L22" i="94"/>
  <c r="G22" i="94"/>
  <c r="F22" i="94"/>
  <c r="L21" i="94"/>
  <c r="G21" i="94"/>
  <c r="F21" i="94"/>
  <c r="L20" i="94"/>
  <c r="G20" i="94"/>
  <c r="F20" i="94"/>
  <c r="L19" i="94"/>
  <c r="G19" i="94"/>
  <c r="F19" i="94"/>
  <c r="C19" i="94"/>
  <c r="C21" i="94" s="1"/>
  <c r="C22" i="94" s="1"/>
  <c r="L18" i="94"/>
  <c r="G18" i="94"/>
  <c r="F18" i="94"/>
  <c r="L17" i="94"/>
  <c r="G17" i="94"/>
  <c r="F17" i="94"/>
  <c r="L16" i="94"/>
  <c r="G16" i="94"/>
  <c r="F16" i="94"/>
  <c r="L15" i="94"/>
  <c r="G15" i="94"/>
  <c r="F15" i="94"/>
  <c r="L14" i="94"/>
  <c r="G14" i="94"/>
  <c r="F14" i="94"/>
  <c r="L13" i="94"/>
  <c r="G13" i="94"/>
  <c r="F13" i="94"/>
  <c r="S12" i="94"/>
  <c r="L12" i="94"/>
  <c r="L32" i="94" s="1"/>
  <c r="G12" i="94"/>
  <c r="F12" i="94"/>
  <c r="C12" i="94"/>
  <c r="S11" i="94"/>
  <c r="L11" i="94"/>
  <c r="G11" i="94"/>
  <c r="F11" i="94"/>
  <c r="C11" i="94"/>
  <c r="C13" i="94" s="1"/>
  <c r="C14" i="94" s="1"/>
  <c r="C15" i="94" s="1"/>
  <c r="C16" i="94" s="1"/>
  <c r="N5" i="94"/>
  <c r="P579" i="93"/>
  <c r="I579" i="93"/>
  <c r="R578" i="93"/>
  <c r="R577" i="93"/>
  <c r="R576" i="93"/>
  <c r="R575" i="93"/>
  <c r="R574" i="93"/>
  <c r="R573" i="93"/>
  <c r="N573" i="93"/>
  <c r="M573" i="93"/>
  <c r="L573" i="93"/>
  <c r="R572" i="93"/>
  <c r="N572" i="93"/>
  <c r="M572" i="93"/>
  <c r="L572" i="93"/>
  <c r="R571" i="93"/>
  <c r="R570" i="93"/>
  <c r="R579" i="93" s="1"/>
  <c r="N570" i="93"/>
  <c r="N579" i="93" s="1"/>
  <c r="M570" i="93"/>
  <c r="L570" i="93"/>
  <c r="P547" i="93"/>
  <c r="I547" i="93"/>
  <c r="R546" i="93"/>
  <c r="N546" i="93"/>
  <c r="M546" i="93"/>
  <c r="L546" i="93"/>
  <c r="R545" i="93"/>
  <c r="N545" i="93"/>
  <c r="M545" i="93"/>
  <c r="L545" i="93"/>
  <c r="R544" i="93"/>
  <c r="N544" i="93"/>
  <c r="M544" i="93"/>
  <c r="L544" i="93"/>
  <c r="R543" i="93"/>
  <c r="N543" i="93"/>
  <c r="M543" i="93"/>
  <c r="L543" i="93"/>
  <c r="R542" i="93"/>
  <c r="R547" i="93" s="1"/>
  <c r="N542" i="93"/>
  <c r="N547" i="93" s="1"/>
  <c r="M542" i="93"/>
  <c r="L542" i="93"/>
  <c r="H532" i="93"/>
  <c r="P525" i="93"/>
  <c r="P524" i="93"/>
  <c r="P517" i="93"/>
  <c r="I517" i="93"/>
  <c r="R516" i="93"/>
  <c r="N516" i="93"/>
  <c r="M516" i="93"/>
  <c r="L516" i="93"/>
  <c r="R515" i="93"/>
  <c r="N515" i="93"/>
  <c r="M515" i="93"/>
  <c r="L515" i="93"/>
  <c r="R514" i="93"/>
  <c r="R517" i="93" s="1"/>
  <c r="N514" i="93"/>
  <c r="N517" i="93" s="1"/>
  <c r="M514" i="93"/>
  <c r="L514" i="93"/>
  <c r="P491" i="93"/>
  <c r="I491" i="93"/>
  <c r="R490" i="93"/>
  <c r="N490" i="93"/>
  <c r="M490" i="93"/>
  <c r="L490" i="93"/>
  <c r="R489" i="93"/>
  <c r="N489" i="93"/>
  <c r="M489" i="93"/>
  <c r="L489" i="93"/>
  <c r="R488" i="93"/>
  <c r="N488" i="93"/>
  <c r="M488" i="93"/>
  <c r="L488" i="93"/>
  <c r="R487" i="93"/>
  <c r="R491" i="93" s="1"/>
  <c r="N487" i="93"/>
  <c r="N491" i="93" s="1"/>
  <c r="M487" i="93"/>
  <c r="L487" i="93"/>
  <c r="P464" i="93"/>
  <c r="I464" i="93"/>
  <c r="R463" i="93"/>
  <c r="N463" i="93"/>
  <c r="M463" i="93"/>
  <c r="L463" i="93"/>
  <c r="R462" i="93"/>
  <c r="N462" i="93"/>
  <c r="M462" i="93"/>
  <c r="L462" i="93"/>
  <c r="R461" i="93"/>
  <c r="N461" i="93"/>
  <c r="M461" i="93"/>
  <c r="L461" i="93"/>
  <c r="R460" i="93"/>
  <c r="N460" i="93"/>
  <c r="M460" i="93"/>
  <c r="L460" i="93"/>
  <c r="R459" i="93"/>
  <c r="N459" i="93"/>
  <c r="M459" i="93"/>
  <c r="L459" i="93"/>
  <c r="R458" i="93"/>
  <c r="R464" i="93" s="1"/>
  <c r="N458" i="93"/>
  <c r="N464" i="93" s="1"/>
  <c r="M458" i="93"/>
  <c r="L458" i="93"/>
  <c r="P438" i="93"/>
  <c r="P435" i="93"/>
  <c r="I435" i="93"/>
  <c r="R434" i="93"/>
  <c r="N434" i="93"/>
  <c r="M434" i="93"/>
  <c r="L434" i="93"/>
  <c r="R433" i="93"/>
  <c r="N433" i="93"/>
  <c r="M433" i="93"/>
  <c r="L433" i="93"/>
  <c r="R432" i="93"/>
  <c r="R435" i="93" s="1"/>
  <c r="N432" i="93"/>
  <c r="N435" i="93" s="1"/>
  <c r="M432" i="93"/>
  <c r="L432" i="93"/>
  <c r="Q405" i="93"/>
  <c r="P405" i="93"/>
  <c r="O405" i="93"/>
  <c r="N405" i="93"/>
  <c r="I405" i="93"/>
  <c r="R404" i="93"/>
  <c r="R403" i="93"/>
  <c r="R405" i="93" s="1"/>
  <c r="N403" i="93"/>
  <c r="M403" i="93"/>
  <c r="L403" i="93"/>
  <c r="P379" i="93"/>
  <c r="I379" i="93"/>
  <c r="R378" i="93"/>
  <c r="N378" i="93"/>
  <c r="N379" i="93" s="1"/>
  <c r="M378" i="93"/>
  <c r="L378" i="93"/>
  <c r="R377" i="93"/>
  <c r="R379" i="93" s="1"/>
  <c r="N377" i="93"/>
  <c r="M377" i="93"/>
  <c r="L377" i="93"/>
  <c r="P354" i="93"/>
  <c r="I354" i="93"/>
  <c r="R353" i="93"/>
  <c r="R354" i="93" s="1"/>
  <c r="N353" i="93"/>
  <c r="N354" i="93" s="1"/>
  <c r="M353" i="93"/>
  <c r="L353" i="93"/>
  <c r="P330" i="93"/>
  <c r="I330" i="93"/>
  <c r="R329" i="93"/>
  <c r="R330" i="93" s="1"/>
  <c r="N329" i="93"/>
  <c r="N330" i="93" s="1"/>
  <c r="M329" i="93"/>
  <c r="L329" i="93"/>
  <c r="N323" i="93"/>
  <c r="P306" i="93"/>
  <c r="I306" i="93"/>
  <c r="R305" i="93"/>
  <c r="R306" i="93" s="1"/>
  <c r="N305" i="93"/>
  <c r="N306" i="93" s="1"/>
  <c r="M305" i="93"/>
  <c r="L305" i="93"/>
  <c r="N299" i="93"/>
  <c r="P282" i="93"/>
  <c r="I282" i="93"/>
  <c r="R281" i="93"/>
  <c r="N281" i="93"/>
  <c r="M281" i="93"/>
  <c r="L281" i="93"/>
  <c r="R280" i="93"/>
  <c r="R282" i="93" s="1"/>
  <c r="N280" i="93"/>
  <c r="N282" i="93" s="1"/>
  <c r="M280" i="93"/>
  <c r="L280" i="93"/>
  <c r="N274" i="93"/>
  <c r="P257" i="93"/>
  <c r="I257" i="93"/>
  <c r="R256" i="93"/>
  <c r="N256" i="93"/>
  <c r="M256" i="93"/>
  <c r="L256" i="93"/>
  <c r="R255" i="93"/>
  <c r="N255" i="93"/>
  <c r="M255" i="93"/>
  <c r="L255" i="93"/>
  <c r="R254" i="93"/>
  <c r="N254" i="93"/>
  <c r="M254" i="93"/>
  <c r="L254" i="93"/>
  <c r="R253" i="93"/>
  <c r="N253" i="93"/>
  <c r="M253" i="93"/>
  <c r="L253" i="93"/>
  <c r="R252" i="93"/>
  <c r="N252" i="93"/>
  <c r="M252" i="93"/>
  <c r="L252" i="93"/>
  <c r="R251" i="93"/>
  <c r="N251" i="93"/>
  <c r="M251" i="93"/>
  <c r="L251" i="93"/>
  <c r="R250" i="93"/>
  <c r="N250" i="93"/>
  <c r="M250" i="93"/>
  <c r="L250" i="93"/>
  <c r="R249" i="93"/>
  <c r="N249" i="93"/>
  <c r="M249" i="93"/>
  <c r="L249" i="93"/>
  <c r="R248" i="93"/>
  <c r="R257" i="93" s="1"/>
  <c r="N248" i="93"/>
  <c r="N257" i="93" s="1"/>
  <c r="M248" i="93"/>
  <c r="L248" i="93"/>
  <c r="N242" i="93"/>
  <c r="P225" i="93"/>
  <c r="I225" i="93"/>
  <c r="Q224" i="93"/>
  <c r="R223" i="93"/>
  <c r="N223" i="93"/>
  <c r="M223" i="93"/>
  <c r="L223" i="93"/>
  <c r="R222" i="93"/>
  <c r="R225" i="93" s="1"/>
  <c r="N222" i="93"/>
  <c r="N225" i="93" s="1"/>
  <c r="M222" i="93"/>
  <c r="L222" i="93"/>
  <c r="N216" i="93"/>
  <c r="E216" i="93"/>
  <c r="P199" i="93"/>
  <c r="I199" i="93"/>
  <c r="R195" i="93"/>
  <c r="L195" i="93"/>
  <c r="R194" i="93"/>
  <c r="R199" i="93" s="1"/>
  <c r="N194" i="93"/>
  <c r="N199" i="93" s="1"/>
  <c r="M194" i="93"/>
  <c r="L194" i="93"/>
  <c r="W182" i="93"/>
  <c r="W181" i="93"/>
  <c r="W180" i="93"/>
  <c r="W183" i="93" s="1"/>
  <c r="U177" i="93"/>
  <c r="U176" i="93"/>
  <c r="U175" i="93"/>
  <c r="U178" i="93" s="1"/>
  <c r="U187" i="93" s="1"/>
  <c r="U174" i="93"/>
  <c r="P171" i="93"/>
  <c r="I171" i="93"/>
  <c r="Q170" i="93"/>
  <c r="R169" i="93"/>
  <c r="N169" i="93"/>
  <c r="M169" i="93"/>
  <c r="L169" i="93"/>
  <c r="R168" i="93"/>
  <c r="N168" i="93"/>
  <c r="M168" i="93"/>
  <c r="L168" i="93"/>
  <c r="R167" i="93"/>
  <c r="N167" i="93"/>
  <c r="M167" i="93"/>
  <c r="L167" i="93"/>
  <c r="R166" i="93"/>
  <c r="R171" i="93" s="1"/>
  <c r="N166" i="93"/>
  <c r="N171" i="93" s="1"/>
  <c r="M166" i="93"/>
  <c r="L166" i="93"/>
  <c r="E160" i="93"/>
  <c r="P143" i="93"/>
  <c r="I143" i="93"/>
  <c r="R142" i="93"/>
  <c r="N142" i="93"/>
  <c r="M142" i="93"/>
  <c r="L142" i="93"/>
  <c r="R141" i="93"/>
  <c r="N141" i="93"/>
  <c r="M141" i="93"/>
  <c r="L141" i="93"/>
  <c r="R140" i="93"/>
  <c r="N140" i="93"/>
  <c r="M140" i="93"/>
  <c r="L140" i="93"/>
  <c r="R139" i="93"/>
  <c r="R143" i="93" s="1"/>
  <c r="N139" i="93"/>
  <c r="N143" i="93" s="1"/>
  <c r="M139" i="93"/>
  <c r="L139" i="93"/>
  <c r="N133" i="93"/>
  <c r="N188" i="93" s="1"/>
  <c r="E133" i="93"/>
  <c r="E188" i="93" s="1"/>
  <c r="P118" i="93"/>
  <c r="P145" i="93" s="1"/>
  <c r="P116" i="93"/>
  <c r="I116" i="93"/>
  <c r="R115" i="93"/>
  <c r="N115" i="93"/>
  <c r="M115" i="93"/>
  <c r="L115" i="93"/>
  <c r="R114" i="93"/>
  <c r="N114" i="93"/>
  <c r="M114" i="93"/>
  <c r="L114" i="93"/>
  <c r="R113" i="93"/>
  <c r="N113" i="93"/>
  <c r="M113" i="93"/>
  <c r="L113" i="93"/>
  <c r="R112" i="93"/>
  <c r="R116" i="93" s="1"/>
  <c r="N112" i="93"/>
  <c r="N116" i="93" s="1"/>
  <c r="M112" i="93"/>
  <c r="L112" i="93"/>
  <c r="N106" i="93"/>
  <c r="N160" i="93" s="1"/>
  <c r="P96" i="93"/>
  <c r="P124" i="93" s="1"/>
  <c r="P151" i="93" s="1"/>
  <c r="P179" i="93" s="1"/>
  <c r="P95" i="93"/>
  <c r="P123" i="93" s="1"/>
  <c r="P150" i="93" s="1"/>
  <c r="P178" i="93" s="1"/>
  <c r="V89" i="93"/>
  <c r="U89" i="93"/>
  <c r="Z88" i="93"/>
  <c r="Y88" i="93"/>
  <c r="W88" i="93"/>
  <c r="P88" i="93"/>
  <c r="I88" i="93"/>
  <c r="X87" i="93"/>
  <c r="R87" i="93"/>
  <c r="T89" i="93" s="1"/>
  <c r="T92" i="93" s="1"/>
  <c r="N87" i="93"/>
  <c r="M87" i="93"/>
  <c r="L87" i="93"/>
  <c r="R86" i="93"/>
  <c r="N86" i="93"/>
  <c r="M86" i="93"/>
  <c r="L86" i="93"/>
  <c r="X85" i="93"/>
  <c r="T85" i="93"/>
  <c r="R85" i="93"/>
  <c r="N85" i="93"/>
  <c r="M85" i="93"/>
  <c r="L85" i="93"/>
  <c r="X84" i="93"/>
  <c r="T84" i="93"/>
  <c r="R84" i="93"/>
  <c r="N84" i="93"/>
  <c r="M84" i="93"/>
  <c r="L84" i="93"/>
  <c r="X83" i="93"/>
  <c r="T83" i="93"/>
  <c r="R83" i="93"/>
  <c r="N83" i="93"/>
  <c r="M83" i="93"/>
  <c r="L83" i="93"/>
  <c r="X82" i="93"/>
  <c r="T82" i="93"/>
  <c r="R82" i="93"/>
  <c r="N82" i="93"/>
  <c r="M82" i="93"/>
  <c r="L82" i="93"/>
  <c r="X81" i="93"/>
  <c r="T81" i="93"/>
  <c r="R81" i="93"/>
  <c r="N81" i="93"/>
  <c r="M81" i="93"/>
  <c r="L81" i="93"/>
  <c r="X80" i="93"/>
  <c r="T80" i="93"/>
  <c r="R80" i="93"/>
  <c r="N80" i="93"/>
  <c r="M80" i="93"/>
  <c r="L80" i="93"/>
  <c r="X79" i="93"/>
  <c r="T79" i="93"/>
  <c r="R79" i="93"/>
  <c r="N79" i="93"/>
  <c r="M79" i="93"/>
  <c r="L79" i="93"/>
  <c r="X78" i="93"/>
  <c r="T78" i="93"/>
  <c r="R78" i="93"/>
  <c r="N78" i="93"/>
  <c r="M78" i="93"/>
  <c r="L78" i="93"/>
  <c r="X77" i="93"/>
  <c r="T77" i="93"/>
  <c r="R77" i="93"/>
  <c r="N77" i="93"/>
  <c r="M77" i="93"/>
  <c r="L77" i="93"/>
  <c r="X76" i="93"/>
  <c r="X88" i="93" s="1"/>
  <c r="R76" i="93"/>
  <c r="R88" i="93" s="1"/>
  <c r="N76" i="93"/>
  <c r="N88" i="93" s="1"/>
  <c r="M76" i="93"/>
  <c r="L76" i="93"/>
  <c r="W75" i="93"/>
  <c r="W74" i="93"/>
  <c r="W73" i="93"/>
  <c r="W72" i="93"/>
  <c r="W71" i="93"/>
  <c r="W70" i="93"/>
  <c r="H66" i="93"/>
  <c r="H102" i="93" s="1"/>
  <c r="P61" i="93"/>
  <c r="P60" i="93"/>
  <c r="P56" i="93"/>
  <c r="P174" i="93" s="1"/>
  <c r="P53" i="93"/>
  <c r="I53" i="93"/>
  <c r="R52" i="93"/>
  <c r="N52" i="93"/>
  <c r="M52" i="93"/>
  <c r="L52" i="93"/>
  <c r="R51" i="93"/>
  <c r="N51" i="93"/>
  <c r="M51" i="93"/>
  <c r="L51" i="93"/>
  <c r="R50" i="93"/>
  <c r="N50" i="93"/>
  <c r="M50" i="93"/>
  <c r="L50" i="93"/>
  <c r="R49" i="93"/>
  <c r="N49" i="93"/>
  <c r="M49" i="93"/>
  <c r="L49" i="93"/>
  <c r="R48" i="93"/>
  <c r="R53" i="93" s="1"/>
  <c r="N48" i="93"/>
  <c r="N53" i="93" s="1"/>
  <c r="M48" i="93"/>
  <c r="L48" i="93"/>
  <c r="P25" i="93"/>
  <c r="N25" i="93"/>
  <c r="L25" i="93"/>
  <c r="I25" i="93"/>
  <c r="R16" i="93"/>
  <c r="Q16" i="93"/>
  <c r="O16" i="93"/>
  <c r="R15" i="93"/>
  <c r="R25" i="93" s="1"/>
  <c r="Q15" i="93"/>
  <c r="Q25" i="93" s="1"/>
  <c r="O15" i="93"/>
  <c r="O25" i="93" s="1"/>
  <c r="F65" i="92"/>
  <c r="H65" i="92"/>
  <c r="G66" i="92"/>
  <c r="H66" i="92"/>
  <c r="M66" i="92"/>
  <c r="O66" i="92"/>
  <c r="H68" i="92"/>
  <c r="M68" i="92"/>
  <c r="O68" i="92"/>
  <c r="H69" i="92"/>
  <c r="M69" i="92"/>
  <c r="K69" i="92" s="1"/>
  <c r="J69" i="92" s="1"/>
  <c r="O69" i="92"/>
  <c r="G70" i="92"/>
  <c r="H70" i="92"/>
  <c r="M70" i="92"/>
  <c r="K70" i="92" s="1"/>
  <c r="J70" i="92" s="1"/>
  <c r="O70" i="92"/>
  <c r="F71" i="92"/>
  <c r="G72" i="92"/>
  <c r="H72" i="92"/>
  <c r="H71" i="92" s="1"/>
  <c r="M72" i="92"/>
  <c r="O72" i="92"/>
  <c r="H74" i="92"/>
  <c r="J74" i="92"/>
  <c r="M74" i="92"/>
  <c r="O74" i="92"/>
  <c r="H75" i="92"/>
  <c r="M75" i="92"/>
  <c r="K75" i="92" s="1"/>
  <c r="J75" i="92" s="1"/>
  <c r="O75" i="92"/>
  <c r="H76" i="92"/>
  <c r="M76" i="92"/>
  <c r="K76" i="92" s="1"/>
  <c r="O76" i="92"/>
  <c r="H78" i="92"/>
  <c r="K78" i="92"/>
  <c r="H80" i="92"/>
  <c r="M80" i="92"/>
  <c r="O80" i="92"/>
  <c r="H81" i="92"/>
  <c r="M81" i="92"/>
  <c r="K81" i="92" s="1"/>
  <c r="J81" i="92" s="1"/>
  <c r="O81" i="92"/>
  <c r="H83" i="92"/>
  <c r="M83" i="92"/>
  <c r="O83" i="92"/>
  <c r="H84" i="92"/>
  <c r="M84" i="92"/>
  <c r="K84" i="92" s="1"/>
  <c r="J84" i="92" s="1"/>
  <c r="O84" i="92"/>
  <c r="H85" i="92"/>
  <c r="M85" i="92"/>
  <c r="K85" i="92" s="1"/>
  <c r="J85" i="92" s="1"/>
  <c r="O85" i="92"/>
  <c r="H88" i="92"/>
  <c r="H87" i="92" s="1"/>
  <c r="M88" i="92"/>
  <c r="O88" i="92"/>
  <c r="H91" i="92"/>
  <c r="M91" i="92"/>
  <c r="O91" i="92"/>
  <c r="G92" i="92"/>
  <c r="H92" i="92"/>
  <c r="M92" i="92"/>
  <c r="K92" i="92" s="1"/>
  <c r="J92" i="92" s="1"/>
  <c r="O92" i="92"/>
  <c r="G95" i="92"/>
  <c r="H95" i="92"/>
  <c r="M95" i="92"/>
  <c r="O95" i="92"/>
  <c r="G96" i="92"/>
  <c r="H96" i="92"/>
  <c r="H99" i="92"/>
  <c r="H98" i="92" s="1"/>
  <c r="M99" i="92"/>
  <c r="O99" i="92"/>
  <c r="H100" i="92"/>
  <c r="O102" i="92"/>
  <c r="O103" i="92"/>
  <c r="O107" i="92"/>
  <c r="O108" i="92"/>
  <c r="N11" i="94" l="1"/>
  <c r="G32" i="94"/>
  <c r="S13" i="94"/>
  <c r="N12" i="94"/>
  <c r="J12" i="94"/>
  <c r="I12" i="94"/>
  <c r="H12" i="94"/>
  <c r="K12" i="94" s="1"/>
  <c r="T38" i="94"/>
  <c r="T42" i="94" s="1"/>
  <c r="T26" i="94"/>
  <c r="T24" i="94" s="1"/>
  <c r="T12" i="94"/>
  <c r="N13" i="94"/>
  <c r="J13" i="94"/>
  <c r="I13" i="94"/>
  <c r="H13" i="94"/>
  <c r="N14" i="94"/>
  <c r="J14" i="94"/>
  <c r="I14" i="94"/>
  <c r="H14" i="94"/>
  <c r="K14" i="94" s="1"/>
  <c r="M14" i="94" s="1"/>
  <c r="N15" i="94"/>
  <c r="J15" i="94"/>
  <c r="I15" i="94"/>
  <c r="H15" i="94"/>
  <c r="K15" i="94" s="1"/>
  <c r="M15" i="94" s="1"/>
  <c r="N16" i="94"/>
  <c r="J16" i="94"/>
  <c r="I16" i="94"/>
  <c r="H16" i="94"/>
  <c r="K16" i="94" s="1"/>
  <c r="M16" i="94" s="1"/>
  <c r="N17" i="94"/>
  <c r="I17" i="94"/>
  <c r="H17" i="94"/>
  <c r="K17" i="94" s="1"/>
  <c r="M17" i="94" s="1"/>
  <c r="N18" i="94"/>
  <c r="J18" i="94"/>
  <c r="I18" i="94"/>
  <c r="H18" i="94"/>
  <c r="K18" i="94" s="1"/>
  <c r="M18" i="94" s="1"/>
  <c r="N19" i="94"/>
  <c r="J19" i="94"/>
  <c r="I19" i="94"/>
  <c r="H19" i="94"/>
  <c r="K19" i="94" s="1"/>
  <c r="M19" i="94" s="1"/>
  <c r="N20" i="94"/>
  <c r="H20" i="94"/>
  <c r="N21" i="94"/>
  <c r="J21" i="94"/>
  <c r="I21" i="94"/>
  <c r="H21" i="94"/>
  <c r="K21" i="94" s="1"/>
  <c r="M21" i="94" s="1"/>
  <c r="N22" i="94"/>
  <c r="J22" i="94"/>
  <c r="I22" i="94"/>
  <c r="H22" i="94"/>
  <c r="K22" i="94" s="1"/>
  <c r="M22" i="94" s="1"/>
  <c r="C29" i="94"/>
  <c r="C24" i="94"/>
  <c r="C25" i="94" s="1"/>
  <c r="N23" i="94"/>
  <c r="J23" i="94"/>
  <c r="I23" i="94"/>
  <c r="H23" i="94"/>
  <c r="K23" i="94" s="1"/>
  <c r="M23" i="94" s="1"/>
  <c r="N24" i="94"/>
  <c r="J24" i="94"/>
  <c r="I24" i="94"/>
  <c r="H24" i="94"/>
  <c r="K24" i="94" s="1"/>
  <c r="M24" i="94" s="1"/>
  <c r="N25" i="94"/>
  <c r="J25" i="94"/>
  <c r="I25" i="94"/>
  <c r="H25" i="94"/>
  <c r="K25" i="94" s="1"/>
  <c r="M25" i="94" s="1"/>
  <c r="N26" i="94"/>
  <c r="J26" i="94"/>
  <c r="I26" i="94"/>
  <c r="H26" i="94"/>
  <c r="K26" i="94" s="1"/>
  <c r="M26" i="94" s="1"/>
  <c r="N27" i="94"/>
  <c r="J27" i="94"/>
  <c r="I27" i="94"/>
  <c r="H27" i="94"/>
  <c r="K27" i="94" s="1"/>
  <c r="M27" i="94" s="1"/>
  <c r="N28" i="94"/>
  <c r="J28" i="94"/>
  <c r="I28" i="94"/>
  <c r="H28" i="94"/>
  <c r="K28" i="94" s="1"/>
  <c r="M28" i="94" s="1"/>
  <c r="N29" i="94"/>
  <c r="I29" i="94"/>
  <c r="H29" i="94"/>
  <c r="K29" i="94" s="1"/>
  <c r="M29" i="94" s="1"/>
  <c r="N30" i="94"/>
  <c r="I30" i="94"/>
  <c r="H30" i="94"/>
  <c r="N31" i="94"/>
  <c r="J31" i="94"/>
  <c r="I31" i="94"/>
  <c r="H31" i="94"/>
  <c r="K31" i="94" s="1"/>
  <c r="M31" i="94" s="1"/>
  <c r="L53" i="93"/>
  <c r="Q48" i="93"/>
  <c r="O48" i="93"/>
  <c r="Q49" i="93"/>
  <c r="O49" i="93"/>
  <c r="Q50" i="93"/>
  <c r="O50" i="93"/>
  <c r="Q51" i="93"/>
  <c r="O51" i="93"/>
  <c r="Q52" i="93"/>
  <c r="O52" i="93"/>
  <c r="L88" i="93"/>
  <c r="Q76" i="93"/>
  <c r="O76" i="93"/>
  <c r="Q77" i="93"/>
  <c r="O77" i="93"/>
  <c r="Q78" i="93"/>
  <c r="O78" i="93"/>
  <c r="Q79" i="93"/>
  <c r="O79" i="93"/>
  <c r="Q80" i="93"/>
  <c r="O80" i="93"/>
  <c r="Q81" i="93"/>
  <c r="O81" i="93"/>
  <c r="Q82" i="93"/>
  <c r="O82" i="93"/>
  <c r="Q83" i="93"/>
  <c r="O83" i="93"/>
  <c r="Q84" i="93"/>
  <c r="O84" i="93"/>
  <c r="Q85" i="93"/>
  <c r="O85" i="93"/>
  <c r="Q86" i="93"/>
  <c r="O86" i="93"/>
  <c r="Q87" i="93"/>
  <c r="O87" i="93"/>
  <c r="U90" i="93"/>
  <c r="U91" i="93" s="1"/>
  <c r="L116" i="93"/>
  <c r="Q112" i="93"/>
  <c r="O112" i="93"/>
  <c r="Q113" i="93"/>
  <c r="O113" i="93"/>
  <c r="Q114" i="93"/>
  <c r="O114" i="93"/>
  <c r="Q115" i="93"/>
  <c r="O115" i="93"/>
  <c r="P201" i="93"/>
  <c r="P227" i="93" s="1"/>
  <c r="P259" i="93" s="1"/>
  <c r="P284" i="93" s="1"/>
  <c r="P308" i="93" s="1"/>
  <c r="P332" i="93" s="1"/>
  <c r="P356" i="93" s="1"/>
  <c r="P173" i="93"/>
  <c r="L143" i="93"/>
  <c r="Q139" i="93"/>
  <c r="O139" i="93"/>
  <c r="Q140" i="93"/>
  <c r="O140" i="93"/>
  <c r="Q141" i="93"/>
  <c r="O141" i="93"/>
  <c r="Q142" i="93"/>
  <c r="O142" i="93"/>
  <c r="L171" i="93"/>
  <c r="Q166" i="93"/>
  <c r="O166" i="93"/>
  <c r="Q167" i="93"/>
  <c r="O167" i="93"/>
  <c r="Q168" i="93"/>
  <c r="O168" i="93"/>
  <c r="Q169" i="93"/>
  <c r="O169" i="93"/>
  <c r="L199" i="93"/>
  <c r="Q194" i="93"/>
  <c r="Q199" i="93" s="1"/>
  <c r="O194" i="93"/>
  <c r="O199" i="93" s="1"/>
  <c r="L225" i="93"/>
  <c r="Q222" i="93"/>
  <c r="O222" i="93"/>
  <c r="Q223" i="93"/>
  <c r="O223" i="93"/>
  <c r="L257" i="93"/>
  <c r="Q248" i="93"/>
  <c r="O248" i="93"/>
  <c r="Q249" i="93"/>
  <c r="O249" i="93"/>
  <c r="Q250" i="93"/>
  <c r="O250" i="93"/>
  <c r="Q251" i="93"/>
  <c r="O251" i="93"/>
  <c r="Q252" i="93"/>
  <c r="O252" i="93"/>
  <c r="Q253" i="93"/>
  <c r="O253" i="93"/>
  <c r="Q254" i="93"/>
  <c r="O254" i="93"/>
  <c r="Q255" i="93"/>
  <c r="O255" i="93"/>
  <c r="Q256" i="93"/>
  <c r="O256" i="93"/>
  <c r="L282" i="93"/>
  <c r="Q280" i="93"/>
  <c r="O280" i="93"/>
  <c r="Q281" i="93"/>
  <c r="O281" i="93"/>
  <c r="L306" i="93"/>
  <c r="Q305" i="93"/>
  <c r="Q306" i="93" s="1"/>
  <c r="O305" i="93"/>
  <c r="O306" i="93" s="1"/>
  <c r="N536" i="93"/>
  <c r="N481" i="93"/>
  <c r="N508" i="93" s="1"/>
  <c r="N347" i="93"/>
  <c r="L330" i="93"/>
  <c r="Q329" i="93"/>
  <c r="Q330" i="93" s="1"/>
  <c r="O329" i="93"/>
  <c r="O330" i="93" s="1"/>
  <c r="L354" i="93"/>
  <c r="Q353" i="93"/>
  <c r="Q354" i="93" s="1"/>
  <c r="O353" i="93"/>
  <c r="O354" i="93" s="1"/>
  <c r="L379" i="93"/>
  <c r="Q377" i="93"/>
  <c r="O377" i="93"/>
  <c r="Q378" i="93"/>
  <c r="O378" i="93"/>
  <c r="L405" i="93"/>
  <c r="Q403" i="93"/>
  <c r="O403" i="93"/>
  <c r="L435" i="93"/>
  <c r="Q432" i="93"/>
  <c r="O432" i="93"/>
  <c r="Q433" i="93"/>
  <c r="O433" i="93"/>
  <c r="Q434" i="93"/>
  <c r="O434" i="93"/>
  <c r="L464" i="93"/>
  <c r="Q458" i="93"/>
  <c r="O458" i="93"/>
  <c r="Q459" i="93"/>
  <c r="O459" i="93"/>
  <c r="Q460" i="93"/>
  <c r="O460" i="93"/>
  <c r="Q461" i="93"/>
  <c r="O461" i="93"/>
  <c r="Q462" i="93"/>
  <c r="O462" i="93"/>
  <c r="Q463" i="93"/>
  <c r="O463" i="93"/>
  <c r="L491" i="93"/>
  <c r="Q487" i="93"/>
  <c r="O487" i="93"/>
  <c r="Q488" i="93"/>
  <c r="O488" i="93"/>
  <c r="Q489" i="93"/>
  <c r="O489" i="93"/>
  <c r="Q490" i="93"/>
  <c r="O490" i="93"/>
  <c r="L517" i="93"/>
  <c r="Q514" i="93"/>
  <c r="O514" i="93"/>
  <c r="Q515" i="93"/>
  <c r="O515" i="93"/>
  <c r="Q516" i="93"/>
  <c r="O516" i="93"/>
  <c r="L547" i="93"/>
  <c r="Q542" i="93"/>
  <c r="O542" i="93"/>
  <c r="Q543" i="93"/>
  <c r="O543" i="93"/>
  <c r="Q544" i="93"/>
  <c r="O544" i="93"/>
  <c r="Q545" i="93"/>
  <c r="O545" i="93"/>
  <c r="Q546" i="93"/>
  <c r="O546" i="93"/>
  <c r="L579" i="93"/>
  <c r="Q570" i="93"/>
  <c r="O570" i="93"/>
  <c r="Q572" i="93"/>
  <c r="O572" i="93"/>
  <c r="Q573" i="93"/>
  <c r="O573" i="93"/>
  <c r="H63" i="92"/>
  <c r="I65" i="92"/>
  <c r="I66" i="92"/>
  <c r="N66" i="92"/>
  <c r="I68" i="92"/>
  <c r="N68" i="92"/>
  <c r="I69" i="92"/>
  <c r="N69" i="92"/>
  <c r="I70" i="92"/>
  <c r="N70" i="92"/>
  <c r="I72" i="92"/>
  <c r="N72" i="92"/>
  <c r="I74" i="92"/>
  <c r="L74" i="92"/>
  <c r="N74" i="92"/>
  <c r="I75" i="92"/>
  <c r="N75" i="92"/>
  <c r="I76" i="92"/>
  <c r="L76" i="92"/>
  <c r="N76" i="92"/>
  <c r="I78" i="92"/>
  <c r="L78" i="92"/>
  <c r="I80" i="92"/>
  <c r="N80" i="92"/>
  <c r="I81" i="92"/>
  <c r="N81" i="92"/>
  <c r="I83" i="92"/>
  <c r="N83" i="92"/>
  <c r="I84" i="92"/>
  <c r="N84" i="92"/>
  <c r="I85" i="92"/>
  <c r="N85" i="92"/>
  <c r="I88" i="92"/>
  <c r="N88" i="92"/>
  <c r="I91" i="92"/>
  <c r="N91" i="92"/>
  <c r="I92" i="92"/>
  <c r="N92" i="92"/>
  <c r="I95" i="92"/>
  <c r="N95" i="92"/>
  <c r="I99" i="92"/>
  <c r="N99" i="92"/>
  <c r="M98" i="92"/>
  <c r="K99" i="92"/>
  <c r="J99" i="92" s="1"/>
  <c r="L99" i="92" s="1"/>
  <c r="H97" i="92"/>
  <c r="I98" i="92"/>
  <c r="O98" i="92"/>
  <c r="M94" i="92"/>
  <c r="K95" i="92"/>
  <c r="J95" i="92" s="1"/>
  <c r="L95" i="92" s="1"/>
  <c r="H94" i="92"/>
  <c r="L92" i="92"/>
  <c r="M90" i="92"/>
  <c r="K91" i="92"/>
  <c r="J91" i="92" s="1"/>
  <c r="L91" i="92" s="1"/>
  <c r="H90" i="92"/>
  <c r="M87" i="92"/>
  <c r="K88" i="92"/>
  <c r="J88" i="92" s="1"/>
  <c r="L88" i="92" s="1"/>
  <c r="H86" i="92"/>
  <c r="I87" i="92"/>
  <c r="O87" i="92"/>
  <c r="L85" i="92"/>
  <c r="L84" i="92"/>
  <c r="M82" i="92"/>
  <c r="K83" i="92"/>
  <c r="J83" i="92" s="1"/>
  <c r="L83" i="92" s="1"/>
  <c r="H82" i="92"/>
  <c r="L81" i="92"/>
  <c r="M79" i="92"/>
  <c r="K80" i="92"/>
  <c r="J80" i="92" s="1"/>
  <c r="L80" i="92" s="1"/>
  <c r="H79" i="92"/>
  <c r="L75" i="92"/>
  <c r="M73" i="92"/>
  <c r="K74" i="92"/>
  <c r="H73" i="92"/>
  <c r="M71" i="92"/>
  <c r="K72" i="92"/>
  <c r="J72" i="92" s="1"/>
  <c r="L72" i="92" s="1"/>
  <c r="I71" i="92"/>
  <c r="O71" i="92"/>
  <c r="L70" i="92"/>
  <c r="L69" i="92"/>
  <c r="M67" i="92"/>
  <c r="K68" i="92"/>
  <c r="J68" i="92" s="1"/>
  <c r="L68" i="92" s="1"/>
  <c r="H67" i="92"/>
  <c r="M65" i="92"/>
  <c r="K66" i="92"/>
  <c r="J66" i="92" s="1"/>
  <c r="L66" i="92" s="1"/>
  <c r="H64" i="92"/>
  <c r="H32" i="94" l="1"/>
  <c r="K13" i="94"/>
  <c r="M13" i="94" s="1"/>
  <c r="K32" i="94"/>
  <c r="M12" i="94"/>
  <c r="M32" i="94" s="1"/>
  <c r="N32" i="94"/>
  <c r="S31" i="94" s="1"/>
  <c r="V31" i="94" s="1"/>
  <c r="U29" i="94"/>
  <c r="V38" i="94"/>
  <c r="V42" i="94" s="1"/>
  <c r="U38" i="94"/>
  <c r="S28" i="94"/>
  <c r="T28" i="94" s="1"/>
  <c r="T31" i="94" s="1"/>
  <c r="S14" i="94"/>
  <c r="H11" i="94"/>
  <c r="K11" i="94" s="1"/>
  <c r="M11" i="94" s="1"/>
  <c r="O579" i="93"/>
  <c r="Q579" i="93"/>
  <c r="O547" i="93"/>
  <c r="Q547" i="93"/>
  <c r="O517" i="93"/>
  <c r="Q517" i="93"/>
  <c r="O491" i="93"/>
  <c r="Q491" i="93"/>
  <c r="O464" i="93"/>
  <c r="Q464" i="93"/>
  <c r="O435" i="93"/>
  <c r="Q435" i="93"/>
  <c r="O379" i="93"/>
  <c r="Q379" i="93"/>
  <c r="N426" i="93"/>
  <c r="N371" i="93"/>
  <c r="N397" i="93" s="1"/>
  <c r="O282" i="93"/>
  <c r="Q282" i="93"/>
  <c r="O257" i="93"/>
  <c r="Q257" i="93"/>
  <c r="O225" i="93"/>
  <c r="Q225" i="93"/>
  <c r="O171" i="93"/>
  <c r="Q171" i="93"/>
  <c r="O143" i="93"/>
  <c r="Q143" i="93"/>
  <c r="P437" i="93"/>
  <c r="P466" i="93" s="1"/>
  <c r="P493" i="93" s="1"/>
  <c r="P381" i="93"/>
  <c r="P407" i="93" s="1"/>
  <c r="O116" i="93"/>
  <c r="Q116" i="93"/>
  <c r="O88" i="93"/>
  <c r="Q88" i="93"/>
  <c r="O53" i="93"/>
  <c r="Q53" i="93"/>
  <c r="I64" i="92"/>
  <c r="K65" i="92"/>
  <c r="J65" i="92" s="1"/>
  <c r="L65" i="92" s="1"/>
  <c r="N65" i="92"/>
  <c r="O65" i="92"/>
  <c r="I67" i="92"/>
  <c r="O67" i="92"/>
  <c r="M64" i="92"/>
  <c r="K67" i="92"/>
  <c r="J67" i="92" s="1"/>
  <c r="L67" i="92" s="1"/>
  <c r="N67" i="92"/>
  <c r="K71" i="92"/>
  <c r="J71" i="92" s="1"/>
  <c r="L71" i="92" s="1"/>
  <c r="N71" i="92"/>
  <c r="I73" i="92"/>
  <c r="L73" i="92"/>
  <c r="O73" i="92"/>
  <c r="K73" i="92"/>
  <c r="N73" i="92"/>
  <c r="I79" i="92"/>
  <c r="O79" i="92"/>
  <c r="K79" i="92"/>
  <c r="J79" i="92" s="1"/>
  <c r="L79" i="92" s="1"/>
  <c r="N79" i="92"/>
  <c r="I82" i="92"/>
  <c r="O82" i="92"/>
  <c r="K82" i="92"/>
  <c r="J82" i="92" s="1"/>
  <c r="L82" i="92" s="1"/>
  <c r="N82" i="92"/>
  <c r="I86" i="92"/>
  <c r="M86" i="92"/>
  <c r="K87" i="92"/>
  <c r="J87" i="92" s="1"/>
  <c r="L87" i="92" s="1"/>
  <c r="N87" i="92"/>
  <c r="H89" i="92"/>
  <c r="I90" i="92"/>
  <c r="O90" i="92"/>
  <c r="M89" i="92"/>
  <c r="K90" i="92"/>
  <c r="J90" i="92" s="1"/>
  <c r="L90" i="92" s="1"/>
  <c r="N90" i="92"/>
  <c r="H93" i="92"/>
  <c r="I94" i="92"/>
  <c r="O94" i="92"/>
  <c r="M93" i="92"/>
  <c r="K94" i="92"/>
  <c r="J94" i="92" s="1"/>
  <c r="L94" i="92" s="1"/>
  <c r="N94" i="92"/>
  <c r="I97" i="92"/>
  <c r="M97" i="92"/>
  <c r="K98" i="92"/>
  <c r="J98" i="92" s="1"/>
  <c r="L98" i="92" s="1"/>
  <c r="N98" i="92"/>
  <c r="I63" i="92"/>
  <c r="P549" i="93" l="1"/>
  <c r="P581" i="93" s="1"/>
  <c r="P519" i="93"/>
  <c r="N564" i="93"/>
  <c r="N452" i="93"/>
  <c r="K97" i="92"/>
  <c r="J97" i="92" s="1"/>
  <c r="L97" i="92" s="1"/>
  <c r="N97" i="92"/>
  <c r="O97" i="92"/>
  <c r="K93" i="92"/>
  <c r="J93" i="92" s="1"/>
  <c r="L93" i="92" s="1"/>
  <c r="N93" i="92"/>
  <c r="I93" i="92"/>
  <c r="O93" i="92"/>
  <c r="K89" i="92"/>
  <c r="J89" i="92" s="1"/>
  <c r="L89" i="92" s="1"/>
  <c r="N89" i="92"/>
  <c r="I89" i="92"/>
  <c r="O89" i="92"/>
  <c r="K86" i="92"/>
  <c r="J86" i="92" s="1"/>
  <c r="L86" i="92" s="1"/>
  <c r="N86" i="92"/>
  <c r="O86" i="92"/>
  <c r="K64" i="92"/>
  <c r="J64" i="92" s="1"/>
  <c r="L64" i="92" s="1"/>
  <c r="L100" i="92" s="1"/>
  <c r="N64" i="92"/>
  <c r="M100" i="92"/>
  <c r="O64" i="92"/>
  <c r="I100" i="92"/>
  <c r="M63" i="92" l="1"/>
  <c r="K100" i="92"/>
  <c r="J100" i="92" s="1"/>
  <c r="N100" i="92"/>
  <c r="K63" i="92" l="1"/>
  <c r="J63" i="92" s="1"/>
  <c r="L63" i="92" s="1"/>
  <c r="N63" i="92"/>
  <c r="O63" i="92"/>
  <c r="O100" i="92" s="1"/>
  <c r="M74" i="90" l="1"/>
  <c r="F26" i="83"/>
  <c r="L17" i="83"/>
  <c r="F30" i="83"/>
  <c r="G96" i="90" s="1"/>
  <c r="F20" i="83"/>
  <c r="P379" i="82"/>
  <c r="F17" i="83"/>
  <c r="R578" i="82" l="1"/>
  <c r="R577" i="82"/>
  <c r="R576" i="82"/>
  <c r="R575" i="82"/>
  <c r="R574" i="82"/>
  <c r="I579" i="82"/>
  <c r="P517" i="82"/>
  <c r="L30" i="83" s="1"/>
  <c r="I30" i="83" s="1"/>
  <c r="I517" i="82"/>
  <c r="G30" i="83" s="1"/>
  <c r="R516" i="82"/>
  <c r="N516" i="82"/>
  <c r="M516" i="82"/>
  <c r="R515" i="82"/>
  <c r="N515" i="82"/>
  <c r="M515" i="82"/>
  <c r="R514" i="82"/>
  <c r="N514" i="82"/>
  <c r="M514" i="82"/>
  <c r="L514" i="82"/>
  <c r="N508" i="82"/>
  <c r="M463" i="82"/>
  <c r="N463" i="82"/>
  <c r="R463" i="82"/>
  <c r="I464" i="82"/>
  <c r="L463" i="82" s="1"/>
  <c r="P405" i="82"/>
  <c r="L20" i="83" s="1"/>
  <c r="I405" i="82"/>
  <c r="R404" i="82"/>
  <c r="N405" i="82"/>
  <c r="O405" i="82"/>
  <c r="R403" i="82"/>
  <c r="N403" i="82"/>
  <c r="M403" i="82"/>
  <c r="N397" i="82"/>
  <c r="N377" i="82"/>
  <c r="M377" i="82"/>
  <c r="I379" i="82"/>
  <c r="R377" i="82"/>
  <c r="R378" i="82"/>
  <c r="N378" i="82"/>
  <c r="N379" i="82" s="1"/>
  <c r="M378" i="82"/>
  <c r="R195" i="82"/>
  <c r="M86" i="82"/>
  <c r="N86" i="82"/>
  <c r="R86" i="82"/>
  <c r="R51" i="82"/>
  <c r="N51" i="82"/>
  <c r="M51" i="82"/>
  <c r="N517" i="82" l="1"/>
  <c r="N30" i="83"/>
  <c r="H96" i="90"/>
  <c r="R517" i="82"/>
  <c r="L515" i="82"/>
  <c r="O515" i="82" s="1"/>
  <c r="L403" i="82"/>
  <c r="O403" i="82" s="1"/>
  <c r="H78" i="90"/>
  <c r="K78" i="90" s="1"/>
  <c r="G20" i="83"/>
  <c r="L378" i="82"/>
  <c r="L379" i="82" s="1"/>
  <c r="G17" i="83"/>
  <c r="H74" i="90"/>
  <c r="L516" i="82"/>
  <c r="Q516" i="82"/>
  <c r="Q515" i="82"/>
  <c r="Q514" i="82"/>
  <c r="O514" i="82"/>
  <c r="O516" i="82"/>
  <c r="L517" i="82"/>
  <c r="Q463" i="82"/>
  <c r="O463" i="82"/>
  <c r="R405" i="82"/>
  <c r="R379" i="82"/>
  <c r="L377" i="82"/>
  <c r="Q377" i="82" s="1"/>
  <c r="Q403" i="82"/>
  <c r="Q405" i="82"/>
  <c r="U41" i="83"/>
  <c r="S40" i="83"/>
  <c r="N34" i="83"/>
  <c r="V33" i="83"/>
  <c r="V35" i="83" s="1"/>
  <c r="S33" i="83"/>
  <c r="F31" i="83"/>
  <c r="F29" i="83"/>
  <c r="G95" i="90" s="1"/>
  <c r="F28" i="83"/>
  <c r="C28" i="83"/>
  <c r="F27" i="83"/>
  <c r="C27" i="83"/>
  <c r="C26" i="83"/>
  <c r="F25" i="83"/>
  <c r="F24" i="83"/>
  <c r="F23" i="83"/>
  <c r="C23" i="83"/>
  <c r="C29" i="83" s="1"/>
  <c r="F22" i="83"/>
  <c r="F21" i="83"/>
  <c r="F19" i="83"/>
  <c r="C19" i="83"/>
  <c r="C21" i="83" s="1"/>
  <c r="C22" i="83" s="1"/>
  <c r="F18" i="83"/>
  <c r="F16" i="83"/>
  <c r="G72" i="90" s="1"/>
  <c r="F15" i="83"/>
  <c r="F14" i="83"/>
  <c r="F13" i="83"/>
  <c r="F12" i="83"/>
  <c r="F11" i="83"/>
  <c r="C11" i="83"/>
  <c r="C13" i="83" s="1"/>
  <c r="C14" i="83" s="1"/>
  <c r="C15" i="83" s="1"/>
  <c r="C16" i="83" s="1"/>
  <c r="N5" i="83"/>
  <c r="C31" i="83"/>
  <c r="P579" i="82"/>
  <c r="L31" i="83" s="1"/>
  <c r="G31" i="83"/>
  <c r="R573" i="82"/>
  <c r="N573" i="82"/>
  <c r="M573" i="82"/>
  <c r="L573" i="82"/>
  <c r="R572" i="82"/>
  <c r="N572" i="82"/>
  <c r="M572" i="82"/>
  <c r="L572" i="82"/>
  <c r="R571" i="82"/>
  <c r="R570" i="82"/>
  <c r="N570" i="82"/>
  <c r="M570" i="82"/>
  <c r="P547" i="82"/>
  <c r="I547" i="82"/>
  <c r="G29" i="83" s="1"/>
  <c r="H95" i="90" s="1"/>
  <c r="H94" i="90" s="1"/>
  <c r="R546" i="82"/>
  <c r="N546" i="82"/>
  <c r="M546" i="82"/>
  <c r="L546" i="82"/>
  <c r="R545" i="82"/>
  <c r="N545" i="82"/>
  <c r="M545" i="82"/>
  <c r="L545" i="82"/>
  <c r="R544" i="82"/>
  <c r="N544" i="82"/>
  <c r="M544" i="82"/>
  <c r="L544" i="82"/>
  <c r="R543" i="82"/>
  <c r="N543" i="82"/>
  <c r="M543" i="82"/>
  <c r="L543" i="82"/>
  <c r="R542" i="82"/>
  <c r="N542" i="82"/>
  <c r="M542" i="82"/>
  <c r="L542" i="82"/>
  <c r="H532" i="82"/>
  <c r="P493" i="82"/>
  <c r="P491" i="82"/>
  <c r="L28" i="83" s="1"/>
  <c r="I491" i="82"/>
  <c r="G28" i="83" s="1"/>
  <c r="R490" i="82"/>
  <c r="N490" i="82"/>
  <c r="M490" i="82"/>
  <c r="L490" i="82"/>
  <c r="R489" i="82"/>
  <c r="N489" i="82"/>
  <c r="M489" i="82"/>
  <c r="R488" i="82"/>
  <c r="N488" i="82"/>
  <c r="M488" i="82"/>
  <c r="R487" i="82"/>
  <c r="N487" i="82"/>
  <c r="M487" i="82"/>
  <c r="P466" i="82"/>
  <c r="P464" i="82"/>
  <c r="L27" i="83" s="1"/>
  <c r="M91" i="90" s="1"/>
  <c r="G27" i="83"/>
  <c r="H91" i="90" s="1"/>
  <c r="R462" i="82"/>
  <c r="N462" i="82"/>
  <c r="M462" i="82"/>
  <c r="L462" i="82"/>
  <c r="R461" i="82"/>
  <c r="N461" i="82"/>
  <c r="M461" i="82"/>
  <c r="L461" i="82"/>
  <c r="R460" i="82"/>
  <c r="N460" i="82"/>
  <c r="M460" i="82"/>
  <c r="L460" i="82"/>
  <c r="R459" i="82"/>
  <c r="N459" i="82"/>
  <c r="M459" i="82"/>
  <c r="L459" i="82"/>
  <c r="R458" i="82"/>
  <c r="N458" i="82"/>
  <c r="M458" i="82"/>
  <c r="L458" i="82"/>
  <c r="P438" i="82"/>
  <c r="P435" i="82"/>
  <c r="L26" i="83" s="1"/>
  <c r="I435" i="82"/>
  <c r="G26" i="83" s="1"/>
  <c r="R434" i="82"/>
  <c r="N434" i="82"/>
  <c r="M434" i="82"/>
  <c r="R433" i="82"/>
  <c r="N433" i="82"/>
  <c r="M433" i="82"/>
  <c r="R432" i="82"/>
  <c r="N432" i="82"/>
  <c r="M432" i="82"/>
  <c r="P356" i="82"/>
  <c r="P354" i="82"/>
  <c r="L25" i="83" s="1"/>
  <c r="M85" i="90" s="1"/>
  <c r="I354" i="82"/>
  <c r="G25" i="83" s="1"/>
  <c r="R353" i="82"/>
  <c r="R354" i="82" s="1"/>
  <c r="N353" i="82"/>
  <c r="N354" i="82" s="1"/>
  <c r="M353" i="82"/>
  <c r="P332" i="82"/>
  <c r="P330" i="82"/>
  <c r="L24" i="83" s="1"/>
  <c r="I330" i="82"/>
  <c r="G24" i="83" s="1"/>
  <c r="R329" i="82"/>
  <c r="R330" i="82" s="1"/>
  <c r="N329" i="82"/>
  <c r="N330" i="82" s="1"/>
  <c r="M329" i="82"/>
  <c r="L329" i="82"/>
  <c r="N323" i="82"/>
  <c r="N481" i="82" s="1"/>
  <c r="P308" i="82"/>
  <c r="P306" i="82"/>
  <c r="L23" i="83" s="1"/>
  <c r="M83" i="90" s="1"/>
  <c r="I306" i="82"/>
  <c r="L305" i="82" s="1"/>
  <c r="R305" i="82"/>
  <c r="R306" i="82" s="1"/>
  <c r="N305" i="82"/>
  <c r="N306" i="82" s="1"/>
  <c r="M305" i="82"/>
  <c r="N299" i="82"/>
  <c r="P284" i="82"/>
  <c r="P282" i="82"/>
  <c r="L22" i="83" s="1"/>
  <c r="I282" i="82"/>
  <c r="L280" i="82" s="1"/>
  <c r="R281" i="82"/>
  <c r="N281" i="82"/>
  <c r="M281" i="82"/>
  <c r="R280" i="82"/>
  <c r="N280" i="82"/>
  <c r="M280" i="82"/>
  <c r="N274" i="82"/>
  <c r="P259" i="82"/>
  <c r="P257" i="82"/>
  <c r="L21" i="83" s="1"/>
  <c r="M81" i="90" s="1"/>
  <c r="I257" i="82"/>
  <c r="L255" i="82" s="1"/>
  <c r="R256" i="82"/>
  <c r="N256" i="82"/>
  <c r="M256" i="82"/>
  <c r="R255" i="82"/>
  <c r="N255" i="82"/>
  <c r="M255" i="82"/>
  <c r="R254" i="82"/>
  <c r="N254" i="82"/>
  <c r="M254" i="82"/>
  <c r="L254" i="82"/>
  <c r="R253" i="82"/>
  <c r="N253" i="82"/>
  <c r="M253" i="82"/>
  <c r="R252" i="82"/>
  <c r="N252" i="82"/>
  <c r="M252" i="82"/>
  <c r="R251" i="82"/>
  <c r="N251" i="82"/>
  <c r="M251" i="82"/>
  <c r="L251" i="82"/>
  <c r="R250" i="82"/>
  <c r="N250" i="82"/>
  <c r="M250" i="82"/>
  <c r="R249" i="82"/>
  <c r="N249" i="82"/>
  <c r="M249" i="82"/>
  <c r="R248" i="82"/>
  <c r="N248" i="82"/>
  <c r="N257" i="82" s="1"/>
  <c r="M248" i="82"/>
  <c r="L248" i="82"/>
  <c r="N242" i="82"/>
  <c r="P227" i="82"/>
  <c r="P225" i="82"/>
  <c r="L19" i="83" s="1"/>
  <c r="I225" i="82"/>
  <c r="Q224" i="82"/>
  <c r="R223" i="82"/>
  <c r="N223" i="82"/>
  <c r="M223" i="82"/>
  <c r="R222" i="82"/>
  <c r="N222" i="82"/>
  <c r="M222" i="82"/>
  <c r="N216" i="82"/>
  <c r="E216" i="82"/>
  <c r="P199" i="82"/>
  <c r="L18" i="83" s="1"/>
  <c r="M75" i="90" s="1"/>
  <c r="I199" i="82"/>
  <c r="H75" i="90" s="1"/>
  <c r="R194" i="82"/>
  <c r="R199" i="82" s="1"/>
  <c r="N194" i="82"/>
  <c r="N199" i="82" s="1"/>
  <c r="M194" i="82"/>
  <c r="W182" i="82"/>
  <c r="W181" i="82"/>
  <c r="W180" i="82"/>
  <c r="U177" i="82"/>
  <c r="U176" i="82"/>
  <c r="U175" i="82"/>
  <c r="U178" i="82" s="1"/>
  <c r="U174" i="82"/>
  <c r="P173" i="82"/>
  <c r="P171" i="82"/>
  <c r="L16" i="83" s="1"/>
  <c r="M72" i="90" s="1"/>
  <c r="M71" i="90" s="1"/>
  <c r="I171" i="82"/>
  <c r="Q170" i="82"/>
  <c r="R169" i="82"/>
  <c r="N169" i="82"/>
  <c r="M169" i="82"/>
  <c r="R168" i="82"/>
  <c r="N168" i="82"/>
  <c r="M168" i="82"/>
  <c r="R167" i="82"/>
  <c r="N167" i="82"/>
  <c r="M167" i="82"/>
  <c r="R166" i="82"/>
  <c r="N166" i="82"/>
  <c r="M166" i="82"/>
  <c r="E160" i="82"/>
  <c r="P143" i="82"/>
  <c r="L15" i="83" s="1"/>
  <c r="I143" i="82"/>
  <c r="R142" i="82"/>
  <c r="N142" i="82"/>
  <c r="M142" i="82"/>
  <c r="L142" i="82"/>
  <c r="R141" i="82"/>
  <c r="N141" i="82"/>
  <c r="M141" i="82"/>
  <c r="R140" i="82"/>
  <c r="N140" i="82"/>
  <c r="M140" i="82"/>
  <c r="R139" i="82"/>
  <c r="R143" i="82" s="1"/>
  <c r="N139" i="82"/>
  <c r="N143" i="82" s="1"/>
  <c r="M139" i="82"/>
  <c r="L139" i="82"/>
  <c r="N133" i="82"/>
  <c r="N188" i="82" s="1"/>
  <c r="E133" i="82"/>
  <c r="E188" i="82" s="1"/>
  <c r="P118" i="82"/>
  <c r="P145" i="82" s="1"/>
  <c r="P201" i="82" s="1"/>
  <c r="P116" i="82"/>
  <c r="I116" i="82"/>
  <c r="R115" i="82"/>
  <c r="N115" i="82"/>
  <c r="M115" i="82"/>
  <c r="L115" i="82"/>
  <c r="R114" i="82"/>
  <c r="N114" i="82"/>
  <c r="M114" i="82"/>
  <c r="L114" i="82"/>
  <c r="R113" i="82"/>
  <c r="N113" i="82"/>
  <c r="M113" i="82"/>
  <c r="L113" i="82"/>
  <c r="R112" i="82"/>
  <c r="N112" i="82"/>
  <c r="M112" i="82"/>
  <c r="L112" i="82"/>
  <c r="N106" i="82"/>
  <c r="N160" i="82" s="1"/>
  <c r="P96" i="82"/>
  <c r="P124" i="82" s="1"/>
  <c r="P151" i="82" s="1"/>
  <c r="P179" i="82" s="1"/>
  <c r="P95" i="82"/>
  <c r="P123" i="82" s="1"/>
  <c r="P150" i="82" s="1"/>
  <c r="P178" i="82" s="1"/>
  <c r="V89" i="82"/>
  <c r="U89" i="82"/>
  <c r="Z88" i="82"/>
  <c r="Y88" i="82"/>
  <c r="W88" i="82"/>
  <c r="P88" i="82"/>
  <c r="L13" i="83" s="1"/>
  <c r="I88" i="82"/>
  <c r="X87" i="82"/>
  <c r="R87" i="82"/>
  <c r="T89" i="82" s="1"/>
  <c r="T92" i="82" s="1"/>
  <c r="N87" i="82"/>
  <c r="M87" i="82"/>
  <c r="X85" i="82"/>
  <c r="T85" i="82"/>
  <c r="R85" i="82"/>
  <c r="N85" i="82"/>
  <c r="M85" i="82"/>
  <c r="X84" i="82"/>
  <c r="T84" i="82"/>
  <c r="R84" i="82"/>
  <c r="N84" i="82"/>
  <c r="M84" i="82"/>
  <c r="X83" i="82"/>
  <c r="T83" i="82"/>
  <c r="R83" i="82"/>
  <c r="N83" i="82"/>
  <c r="M83" i="82"/>
  <c r="X82" i="82"/>
  <c r="T82" i="82"/>
  <c r="R82" i="82"/>
  <c r="N82" i="82"/>
  <c r="M82" i="82"/>
  <c r="X81" i="82"/>
  <c r="T81" i="82"/>
  <c r="R81" i="82"/>
  <c r="N81" i="82"/>
  <c r="M81" i="82"/>
  <c r="X80" i="82"/>
  <c r="T80" i="82"/>
  <c r="R80" i="82"/>
  <c r="N80" i="82"/>
  <c r="M80" i="82"/>
  <c r="X79" i="82"/>
  <c r="T79" i="82"/>
  <c r="R79" i="82"/>
  <c r="N79" i="82"/>
  <c r="M79" i="82"/>
  <c r="X78" i="82"/>
  <c r="T78" i="82"/>
  <c r="R78" i="82"/>
  <c r="N78" i="82"/>
  <c r="M78" i="82"/>
  <c r="X77" i="82"/>
  <c r="T77" i="82"/>
  <c r="R77" i="82"/>
  <c r="N77" i="82"/>
  <c r="M77" i="82"/>
  <c r="X76" i="82"/>
  <c r="R76" i="82"/>
  <c r="N76" i="82"/>
  <c r="M76" i="82"/>
  <c r="W75" i="82"/>
  <c r="W74" i="82"/>
  <c r="W73" i="82"/>
  <c r="W72" i="82"/>
  <c r="W71" i="82"/>
  <c r="W70" i="82"/>
  <c r="H66" i="82"/>
  <c r="H102" i="82" s="1"/>
  <c r="P56" i="82"/>
  <c r="P174" i="82" s="1"/>
  <c r="P53" i="82"/>
  <c r="L12" i="83" s="1"/>
  <c r="M66" i="90" s="1"/>
  <c r="I53" i="82"/>
  <c r="R52" i="82"/>
  <c r="N52" i="82"/>
  <c r="M52" i="82"/>
  <c r="R50" i="82"/>
  <c r="N50" i="82"/>
  <c r="M50" i="82"/>
  <c r="R49" i="82"/>
  <c r="N49" i="82"/>
  <c r="M49" i="82"/>
  <c r="R48" i="82"/>
  <c r="N48" i="82"/>
  <c r="M48" i="82"/>
  <c r="P25" i="82"/>
  <c r="L11" i="83" s="1"/>
  <c r="N25" i="82"/>
  <c r="L25" i="82"/>
  <c r="I25" i="82"/>
  <c r="G11" i="83" s="1"/>
  <c r="R16" i="82"/>
  <c r="Q16" i="82"/>
  <c r="O16" i="82"/>
  <c r="R15" i="82"/>
  <c r="Q15" i="82"/>
  <c r="O15" i="82"/>
  <c r="O108" i="90"/>
  <c r="O107" i="90"/>
  <c r="O103" i="90"/>
  <c r="O102" i="90"/>
  <c r="G92" i="90"/>
  <c r="F71" i="90"/>
  <c r="G70" i="90"/>
  <c r="G66" i="90"/>
  <c r="F65" i="90"/>
  <c r="R547" i="82" l="1"/>
  <c r="N17" i="83"/>
  <c r="I17" i="83"/>
  <c r="P60" i="82"/>
  <c r="C12" i="83" s="1"/>
  <c r="P61" i="82"/>
  <c r="G15" i="83"/>
  <c r="J15" i="83" s="1"/>
  <c r="H70" i="90"/>
  <c r="R257" i="82"/>
  <c r="O378" i="82"/>
  <c r="L82" i="82"/>
  <c r="Q82" i="82" s="1"/>
  <c r="H68" i="90"/>
  <c r="L249" i="82"/>
  <c r="Q378" i="82"/>
  <c r="R116" i="82"/>
  <c r="G14" i="83"/>
  <c r="H69" i="90"/>
  <c r="N282" i="82"/>
  <c r="L433" i="82"/>
  <c r="L29" i="83"/>
  <c r="I29" i="83" s="1"/>
  <c r="G21" i="83"/>
  <c r="J21" i="83" s="1"/>
  <c r="H81" i="90"/>
  <c r="K81" i="90" s="1"/>
  <c r="J81" i="90" s="1"/>
  <c r="G22" i="83"/>
  <c r="N22" i="83" s="1"/>
  <c r="H80" i="90"/>
  <c r="L432" i="82"/>
  <c r="N20" i="83"/>
  <c r="L140" i="82"/>
  <c r="N116" i="82"/>
  <c r="L252" i="82"/>
  <c r="Q252" i="82" s="1"/>
  <c r="N435" i="82"/>
  <c r="L194" i="82"/>
  <c r="Q194" i="82" s="1"/>
  <c r="Q199" i="82" s="1"/>
  <c r="R435" i="82"/>
  <c r="L405" i="82"/>
  <c r="M69" i="90"/>
  <c r="O69" i="90" s="1"/>
  <c r="L14" i="83"/>
  <c r="L141" i="82"/>
  <c r="O141" i="82" s="1"/>
  <c r="G16" i="83"/>
  <c r="J16" i="83" s="1"/>
  <c r="H72" i="90"/>
  <c r="L353" i="82"/>
  <c r="L354" i="82" s="1"/>
  <c r="N464" i="82"/>
  <c r="G19" i="83"/>
  <c r="N19" i="83" s="1"/>
  <c r="H76" i="90"/>
  <c r="L253" i="82"/>
  <c r="Q253" i="82" s="1"/>
  <c r="L256" i="82"/>
  <c r="Q256" i="82" s="1"/>
  <c r="G23" i="83"/>
  <c r="N23" i="83" s="1"/>
  <c r="H83" i="90"/>
  <c r="O83" i="90" s="1"/>
  <c r="R464" i="82"/>
  <c r="N547" i="82"/>
  <c r="L250" i="82"/>
  <c r="L257" i="82" s="1"/>
  <c r="L281" i="82"/>
  <c r="L49" i="82"/>
  <c r="H65" i="90"/>
  <c r="L76" i="82"/>
  <c r="O76" i="82" s="1"/>
  <c r="L434" i="82"/>
  <c r="Q379" i="82"/>
  <c r="Q517" i="82"/>
  <c r="P549" i="82"/>
  <c r="P581" i="82" s="1"/>
  <c r="P519" i="82"/>
  <c r="W183" i="82"/>
  <c r="U187" i="82" s="1"/>
  <c r="Q248" i="82"/>
  <c r="Q249" i="82"/>
  <c r="Q251" i="82"/>
  <c r="Q254" i="82"/>
  <c r="Q255" i="82"/>
  <c r="Q305" i="82"/>
  <c r="Q306" i="82" s="1"/>
  <c r="Q433" i="82"/>
  <c r="O377" i="82"/>
  <c r="O517" i="82"/>
  <c r="Q434" i="82"/>
  <c r="Q490" i="82"/>
  <c r="Q542" i="82"/>
  <c r="Q543" i="82"/>
  <c r="Q544" i="82"/>
  <c r="R579" i="82"/>
  <c r="Q572" i="82"/>
  <c r="Q573" i="82"/>
  <c r="L48" i="82"/>
  <c r="Q48" i="82" s="1"/>
  <c r="Q25" i="82"/>
  <c r="L77" i="82"/>
  <c r="Q77" i="82" s="1"/>
  <c r="L78" i="82"/>
  <c r="Q78" i="82" s="1"/>
  <c r="L79" i="82"/>
  <c r="O79" i="82" s="1"/>
  <c r="L80" i="82"/>
  <c r="Q80" i="82" s="1"/>
  <c r="L81" i="82"/>
  <c r="O81" i="82" s="1"/>
  <c r="Q545" i="82"/>
  <c r="Q546" i="82"/>
  <c r="N579" i="82"/>
  <c r="L87" i="82"/>
  <c r="Q87" i="82" s="1"/>
  <c r="L86" i="82"/>
  <c r="G18" i="83"/>
  <c r="K75" i="90" s="1"/>
  <c r="J75" i="90" s="1"/>
  <c r="L195" i="82"/>
  <c r="L199" i="82" s="1"/>
  <c r="P437" i="82"/>
  <c r="P381" i="82"/>
  <c r="P407" i="82" s="1"/>
  <c r="O25" i="82"/>
  <c r="R25" i="82"/>
  <c r="Q112" i="82"/>
  <c r="Q113" i="82"/>
  <c r="Q114" i="82"/>
  <c r="Q115" i="82"/>
  <c r="N171" i="82"/>
  <c r="N347" i="82"/>
  <c r="O353" i="82"/>
  <c r="O354" i="82" s="1"/>
  <c r="Q458" i="82"/>
  <c r="Q459" i="82"/>
  <c r="Q460" i="82"/>
  <c r="Q461" i="82"/>
  <c r="Q462" i="82"/>
  <c r="R491" i="82"/>
  <c r="N491" i="82"/>
  <c r="Q432" i="82"/>
  <c r="K91" i="90"/>
  <c r="J91" i="90" s="1"/>
  <c r="R88" i="82"/>
  <c r="O81" i="90"/>
  <c r="Q353" i="82"/>
  <c r="Q354" i="82" s="1"/>
  <c r="Q329" i="82"/>
  <c r="Q330" i="82" s="1"/>
  <c r="O305" i="82"/>
  <c r="O306" i="82" s="1"/>
  <c r="L306" i="82"/>
  <c r="O248" i="82"/>
  <c r="O249" i="82"/>
  <c r="O251" i="82"/>
  <c r="O252" i="82"/>
  <c r="O253" i="82"/>
  <c r="O254" i="82"/>
  <c r="O255" i="82"/>
  <c r="O256" i="82"/>
  <c r="Q280" i="82"/>
  <c r="Q281" i="82"/>
  <c r="R282" i="82"/>
  <c r="N225" i="82"/>
  <c r="R225" i="82"/>
  <c r="R171" i="82"/>
  <c r="Q139" i="82"/>
  <c r="Q140" i="82"/>
  <c r="Q141" i="82"/>
  <c r="Q142" i="82"/>
  <c r="O139" i="82"/>
  <c r="O140" i="82"/>
  <c r="O142" i="82"/>
  <c r="O112" i="82"/>
  <c r="O113" i="82"/>
  <c r="O114" i="82"/>
  <c r="O115" i="82"/>
  <c r="L116" i="82"/>
  <c r="L83" i="82"/>
  <c r="O83" i="82" s="1"/>
  <c r="L84" i="82"/>
  <c r="O84" i="82" s="1"/>
  <c r="L85" i="82"/>
  <c r="O85" i="82" s="1"/>
  <c r="N16" i="83"/>
  <c r="H71" i="90"/>
  <c r="K71" i="90" s="1"/>
  <c r="J71" i="90" s="1"/>
  <c r="M80" i="90"/>
  <c r="M79" i="90" s="1"/>
  <c r="I24" i="83"/>
  <c r="M84" i="90"/>
  <c r="M82" i="90" s="1"/>
  <c r="N25" i="83"/>
  <c r="H85" i="90"/>
  <c r="K85" i="90" s="1"/>
  <c r="J85" i="90" s="1"/>
  <c r="N26" i="83"/>
  <c r="H88" i="90"/>
  <c r="H87" i="90" s="1"/>
  <c r="H86" i="90" s="1"/>
  <c r="I28" i="83"/>
  <c r="M92" i="90"/>
  <c r="M90" i="90" s="1"/>
  <c r="N31" i="83"/>
  <c r="H99" i="90"/>
  <c r="K74" i="90"/>
  <c r="N15" i="83"/>
  <c r="I15" i="83"/>
  <c r="M70" i="90"/>
  <c r="K70" i="90" s="1"/>
  <c r="J70" i="90" s="1"/>
  <c r="N18" i="83"/>
  <c r="I19" i="83"/>
  <c r="M76" i="90"/>
  <c r="K76" i="90" s="1"/>
  <c r="N24" i="83"/>
  <c r="H84" i="90"/>
  <c r="I26" i="83"/>
  <c r="M88" i="90"/>
  <c r="M87" i="90" s="1"/>
  <c r="N28" i="83"/>
  <c r="H92" i="90"/>
  <c r="I31" i="83"/>
  <c r="M99" i="90"/>
  <c r="M98" i="90" s="1"/>
  <c r="M97" i="90" s="1"/>
  <c r="G12" i="83"/>
  <c r="H66" i="90" s="1"/>
  <c r="L51" i="82"/>
  <c r="N53" i="82"/>
  <c r="N88" i="82"/>
  <c r="X88" i="82"/>
  <c r="L166" i="82"/>
  <c r="L167" i="82"/>
  <c r="L168" i="82"/>
  <c r="L169" i="82"/>
  <c r="L222" i="82"/>
  <c r="L223" i="82"/>
  <c r="O280" i="82"/>
  <c r="O281" i="82"/>
  <c r="L282" i="82"/>
  <c r="O329" i="82"/>
  <c r="O330" i="82" s="1"/>
  <c r="L330" i="82"/>
  <c r="O432" i="82"/>
  <c r="O433" i="82"/>
  <c r="O434" i="82"/>
  <c r="L435" i="82"/>
  <c r="O458" i="82"/>
  <c r="O459" i="82"/>
  <c r="O460" i="82"/>
  <c r="O461" i="82"/>
  <c r="O462" i="82"/>
  <c r="L464" i="82"/>
  <c r="L487" i="82"/>
  <c r="L488" i="82"/>
  <c r="L489" i="82"/>
  <c r="O490" i="82"/>
  <c r="N536" i="82"/>
  <c r="O542" i="82"/>
  <c r="O543" i="82"/>
  <c r="O544" i="82"/>
  <c r="O545" i="82"/>
  <c r="O546" i="82"/>
  <c r="L547" i="82"/>
  <c r="L570" i="82"/>
  <c r="O572" i="82"/>
  <c r="O573" i="82"/>
  <c r="N11" i="83"/>
  <c r="N14" i="83"/>
  <c r="N27" i="83"/>
  <c r="J28" i="83"/>
  <c r="N29" i="83"/>
  <c r="J31" i="83"/>
  <c r="O74" i="90"/>
  <c r="O91" i="90"/>
  <c r="J19" i="83"/>
  <c r="J24" i="83"/>
  <c r="J26" i="83"/>
  <c r="U90" i="82"/>
  <c r="U91" i="82" s="1"/>
  <c r="G13" i="83"/>
  <c r="Q76" i="82"/>
  <c r="O80" i="82"/>
  <c r="M68" i="90"/>
  <c r="O77" i="82"/>
  <c r="Q81" i="82"/>
  <c r="Q85" i="82"/>
  <c r="L32" i="83"/>
  <c r="T26" i="83" s="1"/>
  <c r="T24" i="83" s="1"/>
  <c r="H93" i="90"/>
  <c r="I14" i="83"/>
  <c r="C24" i="83"/>
  <c r="C25" i="83" s="1"/>
  <c r="I25" i="83"/>
  <c r="I27" i="83"/>
  <c r="J14" i="83"/>
  <c r="J25" i="83"/>
  <c r="J27" i="83"/>
  <c r="R53" i="82"/>
  <c r="O49" i="82"/>
  <c r="Q49" i="82"/>
  <c r="L50" i="82"/>
  <c r="Q50" i="82" s="1"/>
  <c r="L52" i="82"/>
  <c r="Q52" i="82" s="1"/>
  <c r="J12" i="83"/>
  <c r="J22" i="83" l="1"/>
  <c r="O194" i="82"/>
  <c r="O199" i="82" s="1"/>
  <c r="I21" i="83"/>
  <c r="I18" i="83"/>
  <c r="L143" i="82"/>
  <c r="O250" i="82"/>
  <c r="I16" i="83"/>
  <c r="O87" i="82"/>
  <c r="H79" i="90"/>
  <c r="K79" i="90" s="1"/>
  <c r="J79" i="90" s="1"/>
  <c r="K69" i="90"/>
  <c r="J69" i="90" s="1"/>
  <c r="I22" i="83"/>
  <c r="I23" i="83"/>
  <c r="N21" i="83"/>
  <c r="M95" i="90"/>
  <c r="K83" i="90"/>
  <c r="J83" i="90" s="1"/>
  <c r="J23" i="83"/>
  <c r="O82" i="82"/>
  <c r="Q250" i="82"/>
  <c r="H100" i="90"/>
  <c r="O379" i="82"/>
  <c r="J74" i="90" s="1"/>
  <c r="N12" i="83"/>
  <c r="Q83" i="82"/>
  <c r="L88" i="82"/>
  <c r="O71" i="90"/>
  <c r="O48" i="82"/>
  <c r="O78" i="82"/>
  <c r="O92" i="90"/>
  <c r="O87" i="90"/>
  <c r="H82" i="90"/>
  <c r="I12" i="83"/>
  <c r="J18" i="83"/>
  <c r="Q84" i="82"/>
  <c r="Q79" i="82"/>
  <c r="Q435" i="82"/>
  <c r="Q257" i="82"/>
  <c r="K84" i="90"/>
  <c r="J84" i="90" s="1"/>
  <c r="K72" i="90"/>
  <c r="J72" i="90" s="1"/>
  <c r="K99" i="90"/>
  <c r="J99" i="90" s="1"/>
  <c r="M67" i="90"/>
  <c r="O85" i="90"/>
  <c r="O72" i="90"/>
  <c r="G32" i="83"/>
  <c r="Q547" i="82"/>
  <c r="O86" i="82"/>
  <c r="Q86" i="82"/>
  <c r="N426" i="82"/>
  <c r="N371" i="82"/>
  <c r="Q464" i="82"/>
  <c r="Q116" i="82"/>
  <c r="K68" i="90"/>
  <c r="J68" i="90" s="1"/>
  <c r="O88" i="90"/>
  <c r="K87" i="90"/>
  <c r="J87" i="90" s="1"/>
  <c r="H67" i="90"/>
  <c r="K92" i="90"/>
  <c r="J92" i="90" s="1"/>
  <c r="S13" i="83"/>
  <c r="M86" i="90"/>
  <c r="K86" i="90" s="1"/>
  <c r="J86" i="90" s="1"/>
  <c r="M73" i="90"/>
  <c r="S11" i="83"/>
  <c r="K88" i="90"/>
  <c r="J88" i="90" s="1"/>
  <c r="O80" i="90"/>
  <c r="N13" i="83"/>
  <c r="J13" i="83"/>
  <c r="O84" i="90"/>
  <c r="O257" i="82"/>
  <c r="K80" i="90"/>
  <c r="J80" i="90" s="1"/>
  <c r="O79" i="90"/>
  <c r="Q282" i="82"/>
  <c r="T38" i="83"/>
  <c r="T42" i="83" s="1"/>
  <c r="H73" i="90"/>
  <c r="O75" i="90"/>
  <c r="K82" i="90"/>
  <c r="J82" i="90" s="1"/>
  <c r="O70" i="90"/>
  <c r="Q143" i="82"/>
  <c r="O143" i="82"/>
  <c r="O116" i="82"/>
  <c r="O488" i="82"/>
  <c r="Q488" i="82"/>
  <c r="O222" i="82"/>
  <c r="L225" i="82"/>
  <c r="Q222" i="82"/>
  <c r="O168" i="82"/>
  <c r="Q168" i="82"/>
  <c r="O166" i="82"/>
  <c r="L171" i="82"/>
  <c r="Q166" i="82"/>
  <c r="O51" i="82"/>
  <c r="Q51" i="82"/>
  <c r="Q53" i="82" s="1"/>
  <c r="O50" i="82"/>
  <c r="O547" i="82"/>
  <c r="O464" i="82"/>
  <c r="O282" i="82"/>
  <c r="O76" i="90"/>
  <c r="H90" i="90"/>
  <c r="H89" i="90" s="1"/>
  <c r="O570" i="82"/>
  <c r="O579" i="82" s="1"/>
  <c r="L579" i="82"/>
  <c r="Q570" i="82"/>
  <c r="Q579" i="82" s="1"/>
  <c r="O489" i="82"/>
  <c r="Q489" i="82"/>
  <c r="O487" i="82"/>
  <c r="L491" i="82"/>
  <c r="Q487" i="82"/>
  <c r="O223" i="82"/>
  <c r="Q223" i="82"/>
  <c r="O169" i="82"/>
  <c r="Q169" i="82"/>
  <c r="O167" i="82"/>
  <c r="Q167" i="82"/>
  <c r="O99" i="90"/>
  <c r="H98" i="90"/>
  <c r="O435" i="82"/>
  <c r="O68" i="90"/>
  <c r="I13" i="83"/>
  <c r="O66" i="90"/>
  <c r="M65" i="90"/>
  <c r="M89" i="90"/>
  <c r="O82" i="90"/>
  <c r="O52" i="82"/>
  <c r="L53" i="82"/>
  <c r="K66" i="90"/>
  <c r="J66" i="90" s="1"/>
  <c r="H12" i="83" l="1"/>
  <c r="K12" i="83" s="1"/>
  <c r="M12" i="83" s="1"/>
  <c r="H30" i="83"/>
  <c r="H17" i="83"/>
  <c r="K17" i="83" s="1"/>
  <c r="M17" i="83" s="1"/>
  <c r="H20" i="83"/>
  <c r="S14" i="83"/>
  <c r="H28" i="83"/>
  <c r="K28" i="83" s="1"/>
  <c r="M28" i="83" s="1"/>
  <c r="N32" i="83"/>
  <c r="S31" i="83" s="1"/>
  <c r="V31" i="83" s="1"/>
  <c r="M94" i="90"/>
  <c r="K95" i="90"/>
  <c r="J95" i="90" s="1"/>
  <c r="L95" i="90" s="1"/>
  <c r="O95" i="90"/>
  <c r="H19" i="83"/>
  <c r="K19" i="83" s="1"/>
  <c r="M19" i="83" s="1"/>
  <c r="L78" i="90"/>
  <c r="I78" i="90"/>
  <c r="H24" i="83"/>
  <c r="K24" i="83" s="1"/>
  <c r="M24" i="83" s="1"/>
  <c r="S28" i="83"/>
  <c r="T28" i="83" s="1"/>
  <c r="T31" i="83" s="1"/>
  <c r="Q88" i="82"/>
  <c r="U29" i="83"/>
  <c r="O73" i="90"/>
  <c r="O88" i="82"/>
  <c r="L66" i="90"/>
  <c r="H11" i="83"/>
  <c r="K11" i="83" s="1"/>
  <c r="M11" i="83" s="1"/>
  <c r="H16" i="83"/>
  <c r="K16" i="83" s="1"/>
  <c r="M16" i="83" s="1"/>
  <c r="H22" i="83"/>
  <c r="K22" i="83" s="1"/>
  <c r="M22" i="83" s="1"/>
  <c r="H26" i="83"/>
  <c r="K26" i="83" s="1"/>
  <c r="M26" i="83" s="1"/>
  <c r="H31" i="83"/>
  <c r="K31" i="83" s="1"/>
  <c r="M31" i="83" s="1"/>
  <c r="O53" i="82"/>
  <c r="O67" i="90"/>
  <c r="Q491" i="82"/>
  <c r="K67" i="90"/>
  <c r="J67" i="90" s="1"/>
  <c r="L67" i="90" s="1"/>
  <c r="O491" i="82"/>
  <c r="H14" i="83"/>
  <c r="K14" i="83" s="1"/>
  <c r="M14" i="83" s="1"/>
  <c r="U38" i="83"/>
  <c r="H13" i="83"/>
  <c r="K13" i="83" s="1"/>
  <c r="H15" i="83"/>
  <c r="K15" i="83" s="1"/>
  <c r="M15" i="83" s="1"/>
  <c r="H18" i="83"/>
  <c r="K18" i="83" s="1"/>
  <c r="M18" i="83" s="1"/>
  <c r="H21" i="83"/>
  <c r="K21" i="83" s="1"/>
  <c r="M21" i="83" s="1"/>
  <c r="H23" i="83"/>
  <c r="K23" i="83" s="1"/>
  <c r="M23" i="83" s="1"/>
  <c r="H25" i="83"/>
  <c r="K25" i="83" s="1"/>
  <c r="M25" i="83" s="1"/>
  <c r="H27" i="83"/>
  <c r="K27" i="83" s="1"/>
  <c r="M27" i="83" s="1"/>
  <c r="H29" i="83"/>
  <c r="K29" i="83" s="1"/>
  <c r="M29" i="83" s="1"/>
  <c r="V38" i="83"/>
  <c r="V42" i="83" s="1"/>
  <c r="N452" i="82"/>
  <c r="N564" i="82"/>
  <c r="N65" i="90"/>
  <c r="O86" i="90"/>
  <c r="O65" i="90"/>
  <c r="K65" i="90"/>
  <c r="J65" i="90" s="1"/>
  <c r="L65" i="90" s="1"/>
  <c r="K73" i="90"/>
  <c r="M64" i="90"/>
  <c r="N64" i="90" s="1"/>
  <c r="O90" i="90"/>
  <c r="K90" i="90"/>
  <c r="J90" i="90" s="1"/>
  <c r="L90" i="90" s="1"/>
  <c r="Q225" i="82"/>
  <c r="O225" i="82"/>
  <c r="H97" i="90"/>
  <c r="I97" i="90" s="1"/>
  <c r="K98" i="90"/>
  <c r="J98" i="90" s="1"/>
  <c r="L98" i="90" s="1"/>
  <c r="O98" i="90"/>
  <c r="Q171" i="82"/>
  <c r="O171" i="82"/>
  <c r="K89" i="90"/>
  <c r="J89" i="90" s="1"/>
  <c r="L89" i="90" s="1"/>
  <c r="O89" i="90"/>
  <c r="I65" i="90"/>
  <c r="H64" i="90"/>
  <c r="N99" i="90"/>
  <c r="L99" i="90"/>
  <c r="N98" i="90"/>
  <c r="N97" i="90"/>
  <c r="N95" i="90"/>
  <c r="N94" i="90"/>
  <c r="N92" i="90"/>
  <c r="L92" i="90"/>
  <c r="I91" i="90"/>
  <c r="I90" i="90"/>
  <c r="I89" i="90"/>
  <c r="I88" i="90"/>
  <c r="I87" i="90"/>
  <c r="I86" i="90"/>
  <c r="I85" i="90"/>
  <c r="I84" i="90"/>
  <c r="I83" i="90"/>
  <c r="I82" i="90"/>
  <c r="I81" i="90"/>
  <c r="I80" i="90"/>
  <c r="I79" i="90"/>
  <c r="N75" i="90"/>
  <c r="L75" i="90"/>
  <c r="N74" i="90"/>
  <c r="L74" i="90"/>
  <c r="N73" i="90"/>
  <c r="L73" i="90"/>
  <c r="I73" i="90"/>
  <c r="I72" i="90"/>
  <c r="N71" i="90"/>
  <c r="L71" i="90"/>
  <c r="N69" i="90"/>
  <c r="L68" i="90"/>
  <c r="N67" i="90"/>
  <c r="I99" i="90"/>
  <c r="I98" i="90"/>
  <c r="I95" i="90"/>
  <c r="I94" i="90"/>
  <c r="I93" i="90"/>
  <c r="I92" i="90"/>
  <c r="N91" i="90"/>
  <c r="L91" i="90"/>
  <c r="N90" i="90"/>
  <c r="N89" i="90"/>
  <c r="N88" i="90"/>
  <c r="L88" i="90"/>
  <c r="N87" i="90"/>
  <c r="L87" i="90"/>
  <c r="N86" i="90"/>
  <c r="L86" i="90"/>
  <c r="N85" i="90"/>
  <c r="L85" i="90"/>
  <c r="N84" i="90"/>
  <c r="L84" i="90"/>
  <c r="N83" i="90"/>
  <c r="L83" i="90"/>
  <c r="N82" i="90"/>
  <c r="L82" i="90"/>
  <c r="N81" i="90"/>
  <c r="L81" i="90"/>
  <c r="N80" i="90"/>
  <c r="L80" i="90"/>
  <c r="N79" i="90"/>
  <c r="L79" i="90"/>
  <c r="N76" i="90"/>
  <c r="L76" i="90"/>
  <c r="I76" i="90"/>
  <c r="I75" i="90"/>
  <c r="I74" i="90"/>
  <c r="N72" i="90"/>
  <c r="L72" i="90"/>
  <c r="I71" i="90"/>
  <c r="N70" i="90"/>
  <c r="L70" i="90"/>
  <c r="I69" i="90"/>
  <c r="I68" i="90"/>
  <c r="I67" i="90"/>
  <c r="H63" i="90"/>
  <c r="I63" i="90" s="1"/>
  <c r="I70" i="90"/>
  <c r="L69" i="90"/>
  <c r="N68" i="90"/>
  <c r="N66" i="90"/>
  <c r="I66" i="90"/>
  <c r="O94" i="90" l="1"/>
  <c r="K94" i="90"/>
  <c r="J94" i="90" s="1"/>
  <c r="L94" i="90" s="1"/>
  <c r="M93" i="90"/>
  <c r="K64" i="90"/>
  <c r="J64" i="90" s="1"/>
  <c r="L64" i="90" s="1"/>
  <c r="H32" i="83"/>
  <c r="O64" i="90"/>
  <c r="O97" i="90"/>
  <c r="K97" i="90"/>
  <c r="J97" i="90" s="1"/>
  <c r="L97" i="90" s="1"/>
  <c r="I64" i="90"/>
  <c r="I100" i="90" s="1"/>
  <c r="S12" i="83"/>
  <c r="T12" i="83" s="1"/>
  <c r="M13" i="83"/>
  <c r="M32" i="83" s="1"/>
  <c r="K32" i="83"/>
  <c r="O93" i="90" l="1"/>
  <c r="K93" i="90"/>
  <c r="J93" i="90" s="1"/>
  <c r="L93" i="90" s="1"/>
  <c r="N93" i="90"/>
  <c r="N100" i="90" s="1"/>
  <c r="M100" i="90"/>
  <c r="K100" i="90" s="1"/>
  <c r="J100" i="90" s="1"/>
  <c r="M63" i="90"/>
  <c r="K63" i="90" s="1"/>
  <c r="J63" i="90" s="1"/>
  <c r="L63" i="90" s="1"/>
  <c r="L100" i="90"/>
  <c r="O63" i="90"/>
  <c r="O100" i="90" s="1"/>
  <c r="N63" i="90" l="1"/>
</calcChain>
</file>

<file path=xl/sharedStrings.xml><?xml version="1.0" encoding="utf-8"?>
<sst xmlns="http://schemas.openxmlformats.org/spreadsheetml/2006/main" count="5781" uniqueCount="285">
  <si>
    <t>LAPORAN REALISASI PELAKSANAAN KEGIATAN TAHUN 2024</t>
  </si>
  <si>
    <t xml:space="preserve">APBD KABUPATEN KEPULAUAN SELAYAR </t>
  </si>
  <si>
    <t>UNIT KERJA</t>
  </si>
  <si>
    <t>:</t>
  </si>
  <si>
    <t>KECAMATAN BONTOMANAI</t>
  </si>
  <si>
    <t>No.</t>
  </si>
  <si>
    <t>Rincian Kegiatan</t>
  </si>
  <si>
    <t>Jumlah Dana (Rp)</t>
  </si>
  <si>
    <t>Bobot</t>
  </si>
  <si>
    <t>Realisasi Komulatif (%)</t>
  </si>
  <si>
    <t>Realisasi Tertimbang</t>
  </si>
  <si>
    <t>Sisa Dana (Rp)</t>
  </si>
  <si>
    <t>Permasalahan</t>
  </si>
  <si>
    <t>Pemecahan Masalah</t>
  </si>
  <si>
    <t xml:space="preserve">Fisik </t>
  </si>
  <si>
    <t>Keuangan</t>
  </si>
  <si>
    <t>Fisik</t>
  </si>
  <si>
    <t>(Rp)</t>
  </si>
  <si>
    <t>%</t>
  </si>
  <si>
    <t>01</t>
  </si>
  <si>
    <t>PROGRAM PENUNJANG URUSAN PEMERINTAHAN DAERAH KABUPATEN/KOTA</t>
  </si>
  <si>
    <t>Administrasi Keuangan Perangkat Daerah</t>
  </si>
  <si>
    <t>Penyediaan Gaji dan tunjangan ASN</t>
  </si>
  <si>
    <t>Koordinasi dan Penyusunan Laporan Keuangan
Akhir Tahun SKPD</t>
  </si>
  <si>
    <t>Administrasi Umum Perangkat Daerah</t>
  </si>
  <si>
    <t>Penyediaan Peralatan dan Perlengkapan Kantor</t>
  </si>
  <si>
    <t>Penyediaan Bahan Bacaan dan Peraturan
Perundang-undangan</t>
  </si>
  <si>
    <t>Penyelenggaraan Rapat Koordinasi dan Konsultasi
SKPD</t>
  </si>
  <si>
    <t>Penyediaan Jasa Penunjang Urusan Pemerintahan Daerah</t>
  </si>
  <si>
    <t>Penyediaan Jasa Komunikasi, Sumber Daya Air dan
Listrik</t>
  </si>
  <si>
    <t>Penyediaan Jasa Pelayanan Umum Kantor</t>
  </si>
  <si>
    <t>Pemeliharaan Barang Milik Daerah Penunjang Urusan Pemerintahan Daerah</t>
  </si>
  <si>
    <t>Penyediaan Jasa Pemeliharaan, Biaya Pemeliharaan,
dan Pajak Kendaraan Perorangan Dinas atau
Kendaraan Dinas Jabatan</t>
  </si>
  <si>
    <t>Penyediaan Jasa Pemeliharaan, Biaya Pemeliharaan,
Pajak dan Perizinan Kendaraan Dinas Operasional
atau Lapangan</t>
  </si>
  <si>
    <t>Pemeliharaan Peralatan dan Mesin Lainnya</t>
  </si>
  <si>
    <t>PROGRAM PENYELENGGARAAN PEMERINTAHAN DAN
PELAYANAN PUBLIK</t>
  </si>
  <si>
    <t>Koordinasi Penyelenggaraan Kegiatan Pemerintahan
di Tingkat Kecamatan</t>
  </si>
  <si>
    <t>Koordinasi/Sinergi Perencanaan dan Pelaksanaan Kegiatan Pemerintahan dengan Perangkat Daerah dan Instansi Vertikal Terkait</t>
  </si>
  <si>
    <t>PROGRAM PEMBERDAYAAN MASYARAKAT DESA DAN
KELURAHAN</t>
  </si>
  <si>
    <t>Koordinasi Kegiatan Pemberdayaan Desa</t>
  </si>
  <si>
    <t>Peningkatan Partisipasi Masyarakat Dalam Forum Musyawarah Perencanaan Pembangunan di Desa</t>
  </si>
  <si>
    <t>PROGRAM KOORDINASI KETENTRAMAN DAN KETERTIBAN UMUM</t>
  </si>
  <si>
    <t>Koordinasi Upaya Penyelenggaraan Ketenteraman dan Ketertiban Umum</t>
  </si>
  <si>
    <t>PROGRAM PENYELENGGARAAN URUSAN PEMERINTAHAN UMUM</t>
  </si>
  <si>
    <t>Penyelenggaraan Urusan Pemerintahan Umum sesuai
Penugasan Kepala Daerah</t>
  </si>
  <si>
    <t>Pembinaan Wawasan Kebangsaan dan Ketahanan
Nasional dalam Rangka Memantapkan Pengamalan
Pancasila, Pelaksanaan Undang- Undang Dasar
Negara Republik Indonesia Tahun 1945, Pelestarian
Bhinneka Tunggal Ika Serta Pemertahanan dan
Pemeliharaan Keutuhan Negara Kesatuan Republik
Indonesia</t>
  </si>
  <si>
    <t>TOTAL ANGGARAN</t>
  </si>
  <si>
    <t>FORMAT RFK I</t>
  </si>
  <si>
    <t>UNTUK PEJABAT PELAKSANA TEKNIS KEGIATAN</t>
  </si>
  <si>
    <t xml:space="preserve">REALISASI FISIK DAN KEUANGAN </t>
  </si>
  <si>
    <t>APBD KABUPATEN KEPULAUAN  SELAYAR</t>
  </si>
  <si>
    <t>TAHUN ANGGARAN 2022</t>
  </si>
  <si>
    <t xml:space="preserve">SKPD     </t>
  </si>
  <si>
    <t>Kecamatan Bontomanai</t>
  </si>
  <si>
    <t>Kegiatan</t>
  </si>
  <si>
    <t>Perencanaan, Penganggaran, dan Evaluasi Kinerja Perangkat Daerah</t>
  </si>
  <si>
    <t>Sub Kegiatan</t>
  </si>
  <si>
    <t xml:space="preserve">Penyusunan Dokumen Perencanaan Perangkat Daerah </t>
  </si>
  <si>
    <t xml:space="preserve">Belanja </t>
  </si>
  <si>
    <t>Langsung</t>
  </si>
  <si>
    <t>Keadaan per 18 Agustus 2022</t>
  </si>
  <si>
    <t>No. Urt</t>
  </si>
  <si>
    <t>Uraian / Rincian Kegiatan</t>
  </si>
  <si>
    <t>Target Volume</t>
  </si>
  <si>
    <t>Lokasi</t>
  </si>
  <si>
    <t>Jumlah Pagu (Rp)</t>
  </si>
  <si>
    <t>Nilai Kontrak (Rp)</t>
  </si>
  <si>
    <t>Nama Pelaksana</t>
  </si>
  <si>
    <t>Bobot (%)</t>
  </si>
  <si>
    <t>Real Komulatif (%)</t>
  </si>
  <si>
    <t>Realisasi Tertimbang (%)</t>
  </si>
  <si>
    <t>Sisa Pagu (Rp)</t>
  </si>
  <si>
    <t>Desa / Kel</t>
  </si>
  <si>
    <t>Kecamatan</t>
  </si>
  <si>
    <t>Rp</t>
  </si>
  <si>
    <t>Belanja Alat/Bahan untuk Kegiatan Kantor-Alat Tulis Kantor</t>
  </si>
  <si>
    <t>Polebunging</t>
  </si>
  <si>
    <t>Bontomanai</t>
  </si>
  <si>
    <t>-</t>
  </si>
  <si>
    <t>Belanja Makanan dan Minuman Rapat</t>
  </si>
  <si>
    <t>T o t a l</t>
  </si>
  <si>
    <t xml:space="preserve"> -</t>
  </si>
  <si>
    <t>Polebunging, 18 Agustus 2022</t>
  </si>
  <si>
    <t>P P T K,</t>
  </si>
  <si>
    <t>ARMAN,S.Sos</t>
  </si>
  <si>
    <t>Nip. 197505242005021003</t>
  </si>
  <si>
    <t>Penyusunan Dokumen Perencanaan Perangkat Daerah</t>
  </si>
  <si>
    <t>Belanja Alat/Bahan untuk Kegiatan Kantor- Kertas dan Cover</t>
  </si>
  <si>
    <t>Belanja Alat/Bahan untuk Kegiatan Kantor-Bahan Komputer</t>
  </si>
  <si>
    <t>Belanja Perjalanan Dinas Dalam Kota</t>
  </si>
  <si>
    <t>Rp3.589.872,00</t>
  </si>
  <si>
    <t xml:space="preserve">Penyediaan gaji dan Tunjangan ASN </t>
  </si>
  <si>
    <t>Tidak Langsung</t>
  </si>
  <si>
    <t>Rp62.466.180,00</t>
  </si>
  <si>
    <t xml:space="preserve">Belanja Gaji Pokok PNS </t>
  </si>
  <si>
    <t>Belanja Tunjangan Keluarga PNS 7.256.846,00</t>
  </si>
  <si>
    <t>Belanja Tunjangan Jabatan PNS 5.920.000,00</t>
  </si>
  <si>
    <t>Rp117.547.418,00</t>
  </si>
  <si>
    <t xml:space="preserve">Belanja Tunjangan Fungsional Umum PNS </t>
  </si>
  <si>
    <t xml:space="preserve">Belanja Tunjangan Beras PNS </t>
  </si>
  <si>
    <t xml:space="preserve">Belanja Pembulatan Gaji PNS </t>
  </si>
  <si>
    <t>Belanja Gaji Pokok PNS</t>
  </si>
  <si>
    <t>Belanja Tunjangan Keluarga PNS</t>
  </si>
  <si>
    <t>Belanja Tunjangan Jabatan PNS</t>
  </si>
  <si>
    <t>Belanja Tunjangan Fungsional Umum PNS</t>
  </si>
  <si>
    <t>Belanja Tunjangan Beras PNS</t>
  </si>
  <si>
    <t>Belanja Tunjangan PPh/Tunjangan Khusus PNS</t>
  </si>
  <si>
    <t>Belanja Pembulatan Gaji PNS</t>
  </si>
  <si>
    <t xml:space="preserve">Belanja Iuran Jaminan Kesehatan PNS </t>
  </si>
  <si>
    <t>Belanja Iuran Jaminan Kecelakaan Kerja PNS</t>
  </si>
  <si>
    <t>Belanja Iuran Jaminan Kematian PNS</t>
  </si>
  <si>
    <t xml:space="preserve">Tambahan Penghasilan berdasarkan Beban Kerja PNS </t>
  </si>
  <si>
    <t>Koordinasi dan Penyusunan Laporan Keuangan Akhir Tahun SKPD</t>
  </si>
  <si>
    <t>Koordinasi dan Penyusunan Laporan Keuangan Bulanan/ Triwulanan/ Semesteran SKPD</t>
  </si>
  <si>
    <t>Belanja Alat/Bahan untuk Kegiatan Kantor- Bahan Komputer</t>
  </si>
  <si>
    <t>Administrasi Barang Milik Daerah pada Perangkat Daerah</t>
  </si>
  <si>
    <t>Rekonsiliasi dan Penyusunan Laporan Barang Milik Daerah pada SKPD</t>
  </si>
  <si>
    <t>b1 di atas 8 jam</t>
  </si>
  <si>
    <t>b2 di atas 8 jam</t>
  </si>
  <si>
    <t>b1</t>
  </si>
  <si>
    <t>b2</t>
  </si>
  <si>
    <t>b3</t>
  </si>
  <si>
    <t>c1</t>
  </si>
  <si>
    <t>c2</t>
  </si>
  <si>
    <t>Penyediaan Bahan Bacaan dan Peraturan Perundang-undangan</t>
  </si>
  <si>
    <t>c3</t>
  </si>
  <si>
    <t>Belanja Langganan Jurnal/Surat Kabar/Majalah</t>
  </si>
  <si>
    <t>FERI ADY, S.ST</t>
  </si>
  <si>
    <t xml:space="preserve">Nip. 198202132014071002 
</t>
  </si>
  <si>
    <t>Penyelenggaraan Rapat Koordinasi dan Konsultasi SKPD</t>
  </si>
  <si>
    <t xml:space="preserve"> Penyediaan Jasa Pelayanan Umum Kantor</t>
  </si>
  <si>
    <t>Belanja Alat/Bahan untuk Kegiatan Kantor- Bahan Cetak</t>
  </si>
  <si>
    <t>Belanja Makanan dan Minuman Jamuan Tamu</t>
  </si>
  <si>
    <t>Belanja Jasa Tenaga Administrasi</t>
  </si>
  <si>
    <t>Belanja Jasa Tenaga Operator Komputer</t>
  </si>
  <si>
    <t>Belanja Iuran Jaminan Kecelakaan Kerja bagi Non ASN</t>
  </si>
  <si>
    <t>Penyediaan Jasa Komunikasi, Sumber Daya Air dan Listrik</t>
  </si>
  <si>
    <t>Belanja Tagihan Air</t>
  </si>
  <si>
    <t>Belanja Tagihan Listrik</t>
  </si>
  <si>
    <t>Rp4.416.735,00</t>
  </si>
  <si>
    <t xml:space="preserve"> Pemeliharaan Barang Milik Daerah Penunjang Urusan Pemerintahan Daera</t>
  </si>
  <si>
    <t>Penyediaan Jasa Pemeliharaan, Biaya Pemeliharaan, dan Pajak Kendaraan Perorangan Dinas atau Kendaraan Dinas Jabatan</t>
  </si>
  <si>
    <t>Belanja Pemeliharaan Alat Angkutan-Alat Angkutan Darat Bermotor-Kendaraan Bermotor Penumpang</t>
  </si>
  <si>
    <t>Rp31.547.450,00</t>
  </si>
  <si>
    <t>NUR KAMAR, S.Kel</t>
  </si>
  <si>
    <t>Nip. 19800222 201101 1 006</t>
  </si>
  <si>
    <t>Penyediaan Jasa Pemeliharaan, Biaya Pemeliharaan, Pajak dan Perizinan Kendaraan Dinas Operasional atau Lapangan</t>
  </si>
  <si>
    <t>Belanja Pemeliharaan Alat Angkutan-Alat Angkutan Darat Bermotor-Kendaraan Bermotor Beroda Dua</t>
  </si>
  <si>
    <t>Rp14.543.127,00</t>
  </si>
  <si>
    <t>Belanja Pemeliharaan Komputer-Peralatan Komputer-Peralatan Personal Computer</t>
  </si>
  <si>
    <t>Penyelenggaraan Urusan Pemerintahan yang Tidak Dilaksanakan oleh Unit Kerja Perangkat Daerah yang Ada di Kecamatan</t>
  </si>
  <si>
    <t>AKHMAD RIFAI, S.PI</t>
  </si>
  <si>
    <t xml:space="preserve"> Nip. 198405302011011006</t>
  </si>
  <si>
    <t xml:space="preserve">Peningkatan Partisipasi Masyarakat dalam Forum Musyawarah Perencanaan Pembangunan di Desa </t>
  </si>
  <si>
    <t>NUR SYAMSI, S.Sos</t>
  </si>
  <si>
    <t xml:space="preserve"> Nip. 19791003 200502 1 005</t>
  </si>
  <si>
    <t>Peningkatan Efektifitas Kegiatan Pemberdayaan Masyarakat di Wilayah Kecamatan</t>
  </si>
  <si>
    <t>Belanja Barang  untuk dijual/diserahkan ke masyarakat</t>
  </si>
  <si>
    <t>Koordinasi Upaya Penyelenggaraan Ketentraman dan Ketertiban Umum</t>
  </si>
  <si>
    <t>Sinergitas dengan kepolisian Negara Republik Indonesia , Tentara Nasional Indonesia  dan Instansi vertikal di wiilayah Kecamatan</t>
  </si>
  <si>
    <t>NUR KAMAR,S. Kel</t>
  </si>
  <si>
    <t>NIP.198002222011011006</t>
  </si>
  <si>
    <t>Koordinasi Penyelenggaraan Kegiatan Pemerintahan di Tingkat Kecamatan</t>
  </si>
  <si>
    <t xml:space="preserve">Pembinaan wawasan kebangsaan dan Ketahanan Nasional dalam rangka memantapkan Pengamalan Pancasila, Pelaksanaan Undang-Undang Dasar Negara Republik Indonesia tahun 1945 Pelestarian Bhinneka Tunggal Ika  serta pemertahanan dan pemeliharaan Keutuhan negara Kesatuan Republik Indonesia </t>
  </si>
  <si>
    <t xml:space="preserve">Belanja Alat/Bahan untuk Kegiatan Kantor-Kertas dan Cover                                                                                                                                                           </t>
  </si>
  <si>
    <t xml:space="preserve"> Belanja Alat/Bahan untuk Kegiatan Kantor-Bahan Komputer</t>
  </si>
  <si>
    <t xml:space="preserve">REKAPITULASI REALISASI FISIK DAN KEUANGAN </t>
  </si>
  <si>
    <t>APBD KECAMATAN BONTOMANAI  KABUPATEN KEPULAUAN SELAYAR</t>
  </si>
  <si>
    <t xml:space="preserve">SKPD    </t>
  </si>
  <si>
    <t>: Kecamatan Bontomanai</t>
  </si>
  <si>
    <t xml:space="preserve">Belanja   </t>
  </si>
  <si>
    <t>: Belanja Langsung &amp; Tidak Langsung</t>
  </si>
  <si>
    <t>Nama  PPTK</t>
  </si>
  <si>
    <t xml:space="preserve">Jumlah Pagu     (Rp.) </t>
  </si>
  <si>
    <t>Bobot   (%)</t>
  </si>
  <si>
    <t>Realisasi Komulatif</t>
  </si>
  <si>
    <t>Sisa Pagu (Rp.)</t>
  </si>
  <si>
    <t xml:space="preserve"> Masalah Yang Dihadapi  </t>
  </si>
  <si>
    <t>Saran Tindak Lanjut</t>
  </si>
  <si>
    <t>Fisik 
%</t>
  </si>
  <si>
    <t>Keuangan %</t>
  </si>
  <si>
    <t xml:space="preserve">Keuangan </t>
  </si>
  <si>
    <t>Rp.</t>
  </si>
  <si>
    <t>FERI ADY,ST</t>
  </si>
  <si>
    <t>TOTAL</t>
  </si>
  <si>
    <t>CAMAT BONTOMANAI</t>
  </si>
  <si>
    <t>ZULFIKRI,S.STP</t>
  </si>
  <si>
    <t>Nip. 19790818 199711 1 002</t>
  </si>
  <si>
    <t>JUMLAH (Rp)</t>
  </si>
  <si>
    <t>TAHUN N</t>
  </si>
  <si>
    <t>KODE</t>
  </si>
  <si>
    <t>URAIAN</t>
  </si>
  <si>
    <t>SUMBER DANA</t>
  </si>
  <si>
    <t>LOKASI</t>
  </si>
  <si>
    <t>TAHUN-1</t>
  </si>
  <si>
    <t>BELANJA OPERASI</t>
  </si>
  <si>
    <t>BELANJA MODAL</t>
  </si>
  <si>
    <t>BELANJA TIDAK TERDUGA</t>
  </si>
  <si>
    <t>BELANJA TRANSFER</t>
  </si>
  <si>
    <t>JUMLAH</t>
  </si>
  <si>
    <t>TAHUN+1</t>
  </si>
  <si>
    <t>UNSUR KEWILAYAHAN</t>
  </si>
  <si>
    <t>KECAMATAN</t>
  </si>
  <si>
    <t>7-01.01</t>
  </si>
  <si>
    <t>7-01.01.2.01</t>
  </si>
  <si>
    <t>7-01.01.2.01.001</t>
  </si>
  <si>
    <t>Dana Alokasi Umum (DAU)</t>
  </si>
  <si>
    <t>Lokasi belum ditentukan</t>
  </si>
  <si>
    <t>7-01.01.2.02</t>
  </si>
  <si>
    <t>7-01.01.2.02.001</t>
  </si>
  <si>
    <t>Penyediaan Gaji dan Tunjangan ASN</t>
  </si>
  <si>
    <t>7-01.01.2.02.005</t>
  </si>
  <si>
    <t>7-01.01.2.02.007</t>
  </si>
  <si>
    <t>7-01.01.2.03</t>
  </si>
  <si>
    <t>7-01.01.2.03.005</t>
  </si>
  <si>
    <t>7-01.01.2.06</t>
  </si>
  <si>
    <t>7-01.01.2.06.002</t>
  </si>
  <si>
    <t>7-01.01.2.06.006</t>
  </si>
  <si>
    <t>Penyediaan Bahan Bacaan dan Peraturan Perundang- undangan</t>
  </si>
  <si>
    <t>7-01.01.2.06.009</t>
  </si>
  <si>
    <t>7-01.01.2.08</t>
  </si>
  <si>
    <t>7-01.01.2.08.002</t>
  </si>
  <si>
    <t>7-01.01.2.08.004</t>
  </si>
  <si>
    <t>7-01.01.2.09</t>
  </si>
  <si>
    <t>7-01.01.2.09.001</t>
  </si>
  <si>
    <t>7-01.01.2.09.002</t>
  </si>
  <si>
    <t>7-01.01.2.09.006</t>
  </si>
  <si>
    <t>7-01.02</t>
  </si>
  <si>
    <t>PROGRAM PENYELENGGARAAN PEMERINTAHAN DAN PELAYANAN PUBLIK</t>
  </si>
  <si>
    <t>7-01.02.2.02</t>
  </si>
  <si>
    <t>7-01.02.2.02.003</t>
  </si>
  <si>
    <t>Peningkatan Efektifitas Pelaksanaan Pelayanan kepada Masyarakat di Wilayah Kecamatan</t>
  </si>
  <si>
    <t>7-01.03</t>
  </si>
  <si>
    <t>PROGRAM PEMBERDAYAAN MASYARAKAT DESA DAN KELURAHAN</t>
  </si>
  <si>
    <t>7-01.03.2.01</t>
  </si>
  <si>
    <t>7-01.03.2.01.001</t>
  </si>
  <si>
    <t>Peningkatan Partisipasi Masyarakat dalam Forum Musyawarah Perencanaan Pembangunan di Desa</t>
  </si>
  <si>
    <t>7-01.03.2.01.003</t>
  </si>
  <si>
    <t>7-01.04</t>
  </si>
  <si>
    <t>7-01.04.2.01</t>
  </si>
  <si>
    <t>7-01.04.2.01.001</t>
  </si>
  <si>
    <t>Sinergitas dengan Kepolisian Negara Republik Indonesia, Tentara Nasional Indonesia dan Instansi Vertikal di Wilayah Kecamatan</t>
  </si>
  <si>
    <t>7-01.05</t>
  </si>
  <si>
    <t>7-01.05.2.01</t>
  </si>
  <si>
    <t>Penyelenggaraan Urusan Pemerintahan Umum Sesuai Penugasan Kepala Daerah</t>
  </si>
  <si>
    <t>7-01.05.2.01.001</t>
  </si>
  <si>
    <t>Pembinaan Wawasan Kebangsaan dan Ketahanan Nasional dalam rangka Memantapkan Pengamalan Pancasila, Pelaksanaan Undang- Undang Dasar Negara Republik Indonesia Tahun 1945, Pelestarian Bhinneka Tunggal Ika serta Pemertahanan dan Pemeliharaan Keutuhan Negara Kesatuan Republik Indonesia</t>
  </si>
  <si>
    <t>TAHUN ANGGARAN 2025</t>
  </si>
  <si>
    <t>Belanja Perjalan Dinas Luar Daerah</t>
  </si>
  <si>
    <t>Belanja iuran Simpanan Peserta Tabungan Perumahan Rakyat ASN</t>
  </si>
  <si>
    <t>Keadaan Bulan Januari 2025</t>
  </si>
  <si>
    <t>Polebunging, 31 Januari 2025</t>
  </si>
  <si>
    <t>Belanja Perjalanan Luar Daerah</t>
  </si>
  <si>
    <t>Belanja Personal Komputer</t>
  </si>
  <si>
    <t>Belanja Modal Alat Rumah Tangga Lainnya (Home Use)</t>
  </si>
  <si>
    <t>LAILA WAHYUNI,ST</t>
  </si>
  <si>
    <t xml:space="preserve"> Nip. 1981110192005022004</t>
  </si>
  <si>
    <t>Koordinasi Upaya Penyelenggaraan Ketentraman Dan Ketertiban Umum</t>
  </si>
  <si>
    <t>Harmonisasi Hubungan Dengan Tokoh Agama dan Tokoh Masyarakat</t>
  </si>
  <si>
    <t>Belanja Makan dan Minum Tamu</t>
  </si>
  <si>
    <t>Belanja Perjalanan Dinas Dalam Daerah</t>
  </si>
  <si>
    <t>Belanja Makan dan Minum Rapat Hari Jadi</t>
  </si>
  <si>
    <t>Belanja Makan dan Munum Rapat HUT RI</t>
  </si>
  <si>
    <t>Belanja Makan Minum Tamu Hari Jadi</t>
  </si>
  <si>
    <t>Belanja Makan dan Minum Tamu HUT RI</t>
  </si>
  <si>
    <t>Belanja Makan dan Minum Aktivitas Lapangan</t>
  </si>
  <si>
    <t>Pengadaan Barang Milik Daerah Penunjang Urusan Pemerintah Daerah</t>
  </si>
  <si>
    <t>Pengadaan Mebel</t>
  </si>
  <si>
    <t>Belanja Modal Kursi Kerja Pejabat</t>
  </si>
  <si>
    <t xml:space="preserve">Pengadaan Mebel </t>
  </si>
  <si>
    <t>Keadaan Bulan Februari 2025</t>
  </si>
  <si>
    <t>Polebunging, 28 Februari 2025</t>
  </si>
  <si>
    <t>Keadaan Bulan Maret 2025</t>
  </si>
  <si>
    <t>Polebunging, 28 Maret 2025</t>
  </si>
  <si>
    <t>Plt.CAMAT BONTOMANAI</t>
  </si>
  <si>
    <t>MUHAMMAD ASRI,S.Sos.,M.M</t>
  </si>
  <si>
    <t>Nip. 19781230 200502 1 005</t>
  </si>
  <si>
    <t>Keadaan Bulan April 2025</t>
  </si>
  <si>
    <t>Polebunging, 30 April 2025</t>
  </si>
  <si>
    <t>Keadaan Bulan Mei 2025</t>
  </si>
  <si>
    <t>Belanja Perjalan Dinas Biasa</t>
  </si>
  <si>
    <t>Polebunging, 31 Mei 2025</t>
  </si>
  <si>
    <t>Belanja Perjalanan Dinas Biasa</t>
  </si>
  <si>
    <t xml:space="preserve">Belanja Makan dan Minum Rapat </t>
  </si>
  <si>
    <t>Belanja Makanan dan minuman aktivitas lapangan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</si>
</sst>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&quot;Rp&quot;#,##0.00;[Red]\-&quot;Rp&quot;#,##0.00"/>
    <numFmt numFmtId="165" formatCode="_(&quot;Rp&quot;* #,##0.00_);_(&quot;Rp&quot;* \(#,##0.00\);_(&quot;Rp&quot;* &quot;-&quot;??_);_(@_)"/>
    <numFmt numFmtId="166" formatCode="_(&quot;Rp&quot;* #,##0_);_(&quot;Rp&quot;* \(#,##0\);_(&quot;Rp&quot;* &quot;-&quot;_);_(@_)"/>
    <numFmt numFmtId="167" formatCode="_(* #,##0.00_);_(* \(#,##0.00\);_(* &quot;-&quot;_);_(@_)"/>
    <numFmt numFmtId="168" formatCode="0.0000"/>
    <numFmt numFmtId="169" formatCode="_(* #,##0.0000_);_(* \(#,##0.0000\);_(* &quot;-&quot;_);_(@_)"/>
    <numFmt numFmtId="170" formatCode="&quot;Rp&quot;#,##0_);[Red]\(&quot;Rp&quot;#,##0\)"/>
    <numFmt numFmtId="171" formatCode="_-&quot;Rp&quot;* #,##0_-;\-&quot;Rp&quot;* #,##0_-;_-&quot;Rp&quot;* &quot;-&quot;??_-;_-@_-"/>
    <numFmt numFmtId="172" formatCode="#,##0_ ;\-#,##0\ "/>
    <numFmt numFmtId="173" formatCode="_(* #,##0.0_);_(* \(#,##0.0\);_(* &quot;-&quot;_);_(@_)"/>
    <numFmt numFmtId="174" formatCode="#,##0.00;[Red]#,##0.00"/>
  </numFmts>
  <fonts count="79">
    <font>
      <sz val="10"/>
      <name val="Arial"/>
      <charset val="134"/>
    </font>
    <font>
      <sz val="5"/>
      <name val="Times New Roman"/>
      <family val="1"/>
    </font>
    <font>
      <b/>
      <sz val="5.5"/>
      <name val="Arial"/>
      <family val="2"/>
    </font>
    <font>
      <sz val="4"/>
      <name val="Times New Roman"/>
      <family val="1"/>
    </font>
    <font>
      <sz val="5.5"/>
      <name val="Microsoft Sans Serif"/>
      <family val="2"/>
    </font>
    <font>
      <sz val="9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10"/>
      <name val="Bookman Old Style"/>
      <family val="1"/>
    </font>
    <font>
      <b/>
      <u/>
      <sz val="10"/>
      <name val="Bookman Old Style"/>
      <family val="1"/>
    </font>
    <font>
      <sz val="11"/>
      <name val="Segoe UI"/>
      <family val="2"/>
    </font>
    <font>
      <b/>
      <sz val="8"/>
      <name val="Segoe UI"/>
      <family val="2"/>
    </font>
    <font>
      <sz val="8"/>
      <name val="Segoe UI"/>
      <family val="2"/>
    </font>
    <font>
      <sz val="10"/>
      <name val="Segoe UI"/>
      <family val="2"/>
    </font>
    <font>
      <b/>
      <sz val="11"/>
      <name val="Segoe UI"/>
      <family val="2"/>
    </font>
    <font>
      <b/>
      <sz val="10"/>
      <name val="Segoe UI"/>
      <family val="2"/>
    </font>
    <font>
      <b/>
      <sz val="14"/>
      <name val="Segoe UI"/>
      <family val="2"/>
    </font>
    <font>
      <b/>
      <u/>
      <sz val="10"/>
      <name val="Segoe UI"/>
      <family val="2"/>
    </font>
    <font>
      <sz val="8"/>
      <color rgb="FF303E67"/>
      <name val="Arial"/>
      <family val="2"/>
    </font>
    <font>
      <sz val="12"/>
      <color rgb="FF000000"/>
      <name val="Arial"/>
      <family val="2"/>
    </font>
    <font>
      <b/>
      <sz val="9"/>
      <color rgb="FF000000"/>
      <name val="Calibri"/>
      <family val="2"/>
    </font>
    <font>
      <sz val="12"/>
      <color theme="1"/>
      <name val="Bookman Old Style"/>
      <family val="1"/>
    </font>
    <font>
      <sz val="12"/>
      <color theme="1"/>
      <name val="Segoe UI"/>
      <family val="2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Segoe UI"/>
      <family val="2"/>
    </font>
    <font>
      <b/>
      <sz val="11"/>
      <name val="Segoe UI"/>
      <family val="2"/>
    </font>
    <font>
      <b/>
      <u/>
      <sz val="10"/>
      <name val="Segoe UI"/>
      <family val="2"/>
    </font>
    <font>
      <sz val="11"/>
      <name val="Arial Narrow"/>
      <family val="2"/>
    </font>
    <font>
      <b/>
      <sz val="11"/>
      <name val="Bookman Old Style"/>
      <family val="1"/>
    </font>
    <font>
      <sz val="10"/>
      <name val="Arial"/>
      <charset val="134"/>
    </font>
    <font>
      <b/>
      <sz val="12"/>
      <color indexed="8"/>
      <name val="Arial Narrow"/>
      <charset val="134"/>
    </font>
    <font>
      <b/>
      <sz val="12"/>
      <name val="Arial Narrow"/>
      <charset val="134"/>
    </font>
    <font>
      <b/>
      <sz val="11"/>
      <color indexed="8"/>
      <name val="Arial Narrow"/>
      <charset val="134"/>
    </font>
    <font>
      <b/>
      <sz val="10"/>
      <color indexed="8"/>
      <name val="Arial Narrow"/>
      <charset val="134"/>
    </font>
    <font>
      <sz val="10"/>
      <color indexed="8"/>
      <name val="Arial Narrow"/>
      <charset val="134"/>
    </font>
    <font>
      <sz val="10"/>
      <name val="Arial Narrow"/>
      <charset val="134"/>
    </font>
    <font>
      <b/>
      <sz val="11"/>
      <name val="Arial Narrow"/>
      <charset val="134"/>
    </font>
    <font>
      <b/>
      <sz val="11"/>
      <color theme="1"/>
      <name val="Arial Narrow"/>
      <charset val="134"/>
    </font>
    <font>
      <b/>
      <sz val="10"/>
      <color theme="1"/>
      <name val="Arial Narrow"/>
      <charset val="134"/>
    </font>
    <font>
      <sz val="11"/>
      <name val="Arial Narrow"/>
      <charset val="134"/>
    </font>
    <font>
      <b/>
      <sz val="10"/>
      <name val="Arial"/>
      <charset val="134"/>
    </font>
    <font>
      <sz val="10"/>
      <name val="Bookman Old Style"/>
      <charset val="134"/>
    </font>
    <font>
      <b/>
      <u/>
      <sz val="10"/>
      <name val="Arial"/>
      <charset val="134"/>
    </font>
    <font>
      <b/>
      <sz val="8"/>
      <name val="Segoe UI"/>
      <charset val="134"/>
    </font>
    <font>
      <sz val="8"/>
      <name val="Segoe UI"/>
      <charset val="134"/>
    </font>
    <font>
      <sz val="10"/>
      <name val="Segoe UI"/>
      <charset val="134"/>
    </font>
    <font>
      <b/>
      <sz val="11"/>
      <name val="Segoe UI"/>
      <charset val="134"/>
    </font>
    <font>
      <b/>
      <sz val="10"/>
      <name val="Segoe UI"/>
      <charset val="134"/>
    </font>
    <font>
      <b/>
      <sz val="14"/>
      <name val="Segoe UI"/>
      <charset val="134"/>
    </font>
    <font>
      <u/>
      <sz val="10"/>
      <color indexed="12"/>
      <name val="Arial"/>
      <charset val="134"/>
    </font>
    <font>
      <b/>
      <u/>
      <sz val="10"/>
      <name val="Segoe UI"/>
      <charset val="134"/>
    </font>
    <font>
      <sz val="8"/>
      <color rgb="FF303E67"/>
      <name val="Arial"/>
      <charset val="134"/>
    </font>
    <font>
      <b/>
      <sz val="9"/>
      <color rgb="FF000000"/>
      <name val="Calibri"/>
      <charset val="134"/>
    </font>
    <font>
      <sz val="12"/>
      <color rgb="FF000000"/>
      <name val="Arial"/>
      <charset val="134"/>
    </font>
    <font>
      <sz val="12"/>
      <color theme="1"/>
      <name val="Bookman Old Style"/>
      <charset val="134"/>
    </font>
    <font>
      <sz val="12"/>
      <color theme="1"/>
      <name val="Segoe UI"/>
      <charset val="134"/>
    </font>
    <font>
      <b/>
      <sz val="11"/>
      <name val="Bookman Old Style"/>
      <charset val="134"/>
    </font>
    <font>
      <b/>
      <sz val="9"/>
      <name val="Bookman Old Style"/>
      <charset val="134"/>
    </font>
    <font>
      <sz val="9"/>
      <name val="Bookman Old Style"/>
      <charset val="134"/>
    </font>
    <font>
      <b/>
      <sz val="8"/>
      <name val="Bookman Old Style"/>
      <charset val="134"/>
    </font>
    <font>
      <b/>
      <sz val="10"/>
      <name val="Bookman Old Style"/>
      <charset val="134"/>
    </font>
    <font>
      <sz val="11"/>
      <name val="Segoe UI"/>
      <charset val="134"/>
    </font>
    <font>
      <b/>
      <u/>
      <sz val="10"/>
      <name val="Bookman Old Style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8CEC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medium">
        <color rgb="FF2B2B2B"/>
      </left>
      <right style="medium">
        <color rgb="FF7F7F7F"/>
      </right>
      <top style="thick">
        <color rgb="FF2B2B2B"/>
      </top>
      <bottom/>
      <diagonal/>
    </border>
    <border>
      <left/>
      <right style="medium">
        <color rgb="FF7F7F7F"/>
      </right>
      <top style="thick">
        <color rgb="FF2B2B2B"/>
      </top>
      <bottom/>
      <diagonal/>
    </border>
    <border>
      <left style="medium">
        <color rgb="FF7F7F7F"/>
      </left>
      <right/>
      <top style="thick">
        <color rgb="FF2B2B2B"/>
      </top>
      <bottom/>
      <diagonal/>
    </border>
    <border>
      <left/>
      <right/>
      <top style="thick">
        <color rgb="FF2B2B2B"/>
      </top>
      <bottom/>
      <diagonal/>
    </border>
    <border>
      <left style="medium">
        <color rgb="FF2B2B2B"/>
      </left>
      <right style="medium">
        <color rgb="FF7F7F7F"/>
      </right>
      <top/>
      <bottom/>
      <diagonal/>
    </border>
    <border>
      <left/>
      <right style="medium">
        <color rgb="FF7F7F7F"/>
      </right>
      <top/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 style="medium">
        <color rgb="FF2B2B2B"/>
      </left>
      <right style="medium">
        <color rgb="FF7F7F7F"/>
      </right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2B2B2B"/>
      </left>
      <right style="medium">
        <color rgb="FF7F7F7F"/>
      </right>
      <top style="medium">
        <color rgb="FF2B2B2B"/>
      </top>
      <bottom/>
      <diagonal/>
    </border>
    <border>
      <left/>
      <right style="medium">
        <color rgb="FF7F7F7F"/>
      </right>
      <top style="medium">
        <color rgb="FF2B2B2B"/>
      </top>
      <bottom/>
      <diagonal/>
    </border>
    <border>
      <left style="medium">
        <color rgb="FF7F7F7F"/>
      </left>
      <right/>
      <top style="medium">
        <color rgb="FF2B2B2B"/>
      </top>
      <bottom style="medium">
        <color rgb="FF7F7F7F"/>
      </bottom>
      <diagonal/>
    </border>
    <border>
      <left/>
      <right/>
      <top style="medium">
        <color rgb="FF2B2B2B"/>
      </top>
      <bottom style="medium">
        <color rgb="FF7F7F7F"/>
      </bottom>
      <diagonal/>
    </border>
    <border>
      <left/>
      <right style="medium">
        <color rgb="FF2B2B2B"/>
      </right>
      <top style="thick">
        <color rgb="FF2B2B2B"/>
      </top>
      <bottom/>
      <diagonal/>
    </border>
    <border>
      <left/>
      <right style="medium">
        <color rgb="FF2B2B2B"/>
      </right>
      <top/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/>
      <right style="medium">
        <color rgb="FF2B2B2B"/>
      </right>
      <top/>
      <bottom/>
      <diagonal/>
    </border>
    <border>
      <left/>
      <right style="medium">
        <color rgb="FF2B2B2B"/>
      </right>
      <top style="medium">
        <color rgb="FF2B2B2B"/>
      </top>
      <bottom style="medium">
        <color rgb="FF7F7F7F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rgb="FFF1F2F7"/>
      </left>
      <right style="medium">
        <color rgb="FFF1F2F7"/>
      </right>
      <top style="medium">
        <color rgb="FFF1F2F7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rgb="FFEAF0F7"/>
      </top>
      <bottom/>
      <diagonal/>
    </border>
    <border>
      <left/>
      <right/>
      <top style="medium">
        <color rgb="FFEAF0F7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0">
    <xf numFmtId="0" fontId="0" fillId="0" borderId="0"/>
    <xf numFmtId="165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41" fontId="39" fillId="0" borderId="0" applyFont="0" applyFill="0" applyBorder="0" applyAlignment="0" applyProtection="0"/>
    <xf numFmtId="41" fontId="38" fillId="0" borderId="0" applyFont="0" applyFill="0" applyBorder="0" applyAlignment="0" applyProtection="0">
      <alignment vertical="top"/>
    </xf>
    <xf numFmtId="41" fontId="39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38" fillId="0" borderId="0">
      <alignment vertical="top"/>
    </xf>
    <xf numFmtId="0" fontId="38" fillId="0" borderId="0">
      <alignment vertical="top"/>
    </xf>
    <xf numFmtId="41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41" fontId="45" fillId="0" borderId="0" applyFont="0" applyFill="0" applyBorder="0" applyAlignment="0" applyProtection="0"/>
    <xf numFmtId="0" fontId="45" fillId="0" borderId="0"/>
    <xf numFmtId="166" fontId="45" fillId="0" borderId="0" applyFont="0" applyFill="0" applyBorder="0" applyAlignment="0" applyProtection="0"/>
  </cellStyleXfs>
  <cellXfs count="94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 indent="2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2" fillId="0" borderId="12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4" fontId="2" fillId="0" borderId="12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16" fontId="2" fillId="0" borderId="11" xfId="0" applyNumberFormat="1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2" xfId="0" applyFont="1" applyBorder="1" applyAlignment="1">
      <alignment vertical="center" wrapText="1"/>
    </xf>
    <xf numFmtId="0" fontId="4" fillId="0" borderId="0" xfId="0" applyFont="1"/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21" xfId="0" applyFont="1" applyBorder="1" applyAlignment="1">
      <alignment horizontal="left" vertical="center" wrapText="1" indent="1"/>
    </xf>
    <xf numFmtId="0" fontId="1" fillId="0" borderId="21" xfId="0" applyFont="1" applyBorder="1" applyAlignment="1">
      <alignment vertical="center" wrapText="1"/>
    </xf>
    <xf numFmtId="0" fontId="4" fillId="0" borderId="21" xfId="0" applyFont="1" applyBorder="1" applyAlignment="1">
      <alignment horizontal="right"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41" fontId="6" fillId="2" borderId="30" xfId="3" applyFont="1" applyFill="1" applyBorder="1" applyAlignment="1">
      <alignment vertical="center"/>
    </xf>
    <xf numFmtId="0" fontId="6" fillId="2" borderId="30" xfId="0" applyFont="1" applyFill="1" applyBorder="1" applyAlignment="1">
      <alignment vertical="center"/>
    </xf>
    <xf numFmtId="0" fontId="6" fillId="2" borderId="30" xfId="0" applyFont="1" applyFill="1" applyBorder="1" applyAlignment="1">
      <alignment horizontal="left" vertical="center" wrapText="1"/>
    </xf>
    <xf numFmtId="41" fontId="6" fillId="2" borderId="30" xfId="3" applyFont="1" applyFill="1" applyBorder="1" applyAlignment="1">
      <alignment horizontal="left" vertical="center"/>
    </xf>
    <xf numFmtId="2" fontId="6" fillId="2" borderId="30" xfId="2" applyNumberFormat="1" applyFont="1" applyFill="1" applyBorder="1" applyAlignment="1">
      <alignment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2" xfId="3" applyFont="1" applyFill="1" applyBorder="1" applyAlignment="1">
      <alignment vertical="center"/>
    </xf>
    <xf numFmtId="0" fontId="6" fillId="2" borderId="32" xfId="0" applyFont="1" applyFill="1" applyBorder="1" applyAlignment="1">
      <alignment vertical="center"/>
    </xf>
    <xf numFmtId="0" fontId="6" fillId="2" borderId="32" xfId="0" applyFont="1" applyFill="1" applyBorder="1" applyAlignment="1">
      <alignment horizontal="left" vertical="center" wrapText="1"/>
    </xf>
    <xf numFmtId="41" fontId="6" fillId="2" borderId="32" xfId="3" applyFont="1" applyFill="1" applyBorder="1" applyAlignment="1">
      <alignment horizontal="left" vertical="center"/>
    </xf>
    <xf numFmtId="2" fontId="6" fillId="2" borderId="32" xfId="2" applyNumberFormat="1" applyFont="1" applyFill="1" applyBorder="1" applyAlignment="1">
      <alignment vertical="center"/>
    </xf>
    <xf numFmtId="41" fontId="10" fillId="4" borderId="37" xfId="3" applyFont="1" applyFill="1" applyBorder="1" applyAlignment="1">
      <alignment horizontal="left" vertical="center"/>
    </xf>
    <xf numFmtId="3" fontId="6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10" fillId="2" borderId="28" xfId="0" applyFont="1" applyFill="1" applyBorder="1" applyAlignment="1">
      <alignment horizontal="center" vertical="center"/>
    </xf>
    <xf numFmtId="2" fontId="6" fillId="2" borderId="30" xfId="2" applyNumberFormat="1" applyFont="1" applyFill="1" applyBorder="1" applyAlignment="1">
      <alignment horizontal="right" vertical="center"/>
    </xf>
    <xf numFmtId="0" fontId="6" fillId="2" borderId="30" xfId="3" applyNumberFormat="1" applyFont="1" applyFill="1" applyBorder="1" applyAlignment="1">
      <alignment horizontal="right" vertical="center"/>
    </xf>
    <xf numFmtId="3" fontId="6" fillId="2" borderId="30" xfId="3" applyNumberFormat="1" applyFont="1" applyFill="1" applyBorder="1" applyAlignment="1">
      <alignment horizontal="right" vertical="center"/>
    </xf>
    <xf numFmtId="4" fontId="6" fillId="2" borderId="30" xfId="0" applyNumberFormat="1" applyFont="1" applyFill="1" applyBorder="1" applyAlignment="1">
      <alignment vertical="center"/>
    </xf>
    <xf numFmtId="3" fontId="6" fillId="2" borderId="30" xfId="0" applyNumberFormat="1" applyFont="1" applyFill="1" applyBorder="1" applyAlignment="1">
      <alignment vertical="center"/>
    </xf>
    <xf numFmtId="0" fontId="6" fillId="2" borderId="30" xfId="0" applyFont="1" applyFill="1" applyBorder="1" applyAlignment="1">
      <alignment vertical="center" wrapText="1"/>
    </xf>
    <xf numFmtId="167" fontId="6" fillId="2" borderId="30" xfId="3" applyNumberFormat="1" applyFont="1" applyFill="1" applyBorder="1" applyAlignment="1">
      <alignment horizontal="right" vertical="center"/>
    </xf>
    <xf numFmtId="0" fontId="6" fillId="2" borderId="32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horizontal="center" vertical="center" wrapText="1"/>
    </xf>
    <xf numFmtId="2" fontId="6" fillId="2" borderId="32" xfId="2" applyNumberFormat="1" applyFont="1" applyFill="1" applyBorder="1" applyAlignment="1">
      <alignment horizontal="right" vertical="center"/>
    </xf>
    <xf numFmtId="167" fontId="6" fillId="2" borderId="32" xfId="3" applyNumberFormat="1" applyFont="1" applyFill="1" applyBorder="1" applyAlignment="1">
      <alignment horizontal="right" vertical="center"/>
    </xf>
    <xf numFmtId="41" fontId="6" fillId="2" borderId="38" xfId="3" applyFont="1" applyFill="1" applyBorder="1" applyAlignment="1">
      <alignment horizontal="left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vertical="center"/>
    </xf>
    <xf numFmtId="2" fontId="10" fillId="4" borderId="37" xfId="2" applyNumberFormat="1" applyFont="1" applyFill="1" applyBorder="1" applyAlignment="1">
      <alignment horizontal="right" vertical="center"/>
    </xf>
    <xf numFmtId="9" fontId="10" fillId="4" borderId="37" xfId="2" applyFont="1" applyFill="1" applyBorder="1" applyAlignment="1">
      <alignment horizontal="right" vertical="center"/>
    </xf>
    <xf numFmtId="167" fontId="10" fillId="4" borderId="37" xfId="3" applyNumberFormat="1" applyFont="1" applyFill="1" applyBorder="1" applyAlignment="1">
      <alignment horizontal="left" vertical="center"/>
    </xf>
    <xf numFmtId="0" fontId="6" fillId="4" borderId="37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vertical="center"/>
    </xf>
    <xf numFmtId="168" fontId="6" fillId="2" borderId="0" xfId="0" applyNumberFormat="1" applyFont="1" applyFill="1" applyAlignment="1">
      <alignment vertical="center"/>
    </xf>
    <xf numFmtId="169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41" fontId="6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41" fontId="6" fillId="2" borderId="0" xfId="3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10" fillId="3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vertical="center"/>
    </xf>
    <xf numFmtId="0" fontId="6" fillId="2" borderId="42" xfId="0" applyFont="1" applyFill="1" applyBorder="1" applyAlignment="1">
      <alignment vertical="center"/>
    </xf>
    <xf numFmtId="166" fontId="6" fillId="2" borderId="0" xfId="4" applyFont="1" applyFill="1" applyAlignment="1">
      <alignment vertical="center"/>
    </xf>
    <xf numFmtId="166" fontId="6" fillId="2" borderId="0" xfId="4" applyFont="1" applyFill="1" applyBorder="1" applyAlignment="1">
      <alignment vertical="center"/>
    </xf>
    <xf numFmtId="165" fontId="0" fillId="0" borderId="0" xfId="1" applyFont="1"/>
    <xf numFmtId="0" fontId="6" fillId="2" borderId="43" xfId="0" applyFont="1" applyFill="1" applyBorder="1" applyAlignment="1">
      <alignment vertical="center"/>
    </xf>
    <xf numFmtId="170" fontId="6" fillId="2" borderId="0" xfId="0" applyNumberFormat="1" applyFont="1" applyFill="1" applyAlignment="1">
      <alignment vertical="center"/>
    </xf>
    <xf numFmtId="166" fontId="6" fillId="2" borderId="0" xfId="0" applyNumberFormat="1" applyFont="1" applyFill="1" applyAlignment="1">
      <alignment vertical="center"/>
    </xf>
    <xf numFmtId="0" fontId="6" fillId="4" borderId="44" xfId="0" applyFont="1" applyFill="1" applyBorder="1" applyAlignment="1">
      <alignment vertical="center"/>
    </xf>
    <xf numFmtId="171" fontId="6" fillId="2" borderId="0" xfId="1" applyNumberFormat="1" applyFont="1" applyFill="1" applyAlignment="1">
      <alignment vertical="center"/>
    </xf>
    <xf numFmtId="165" fontId="6" fillId="2" borderId="0" xfId="1" applyFont="1" applyFill="1" applyAlignment="1">
      <alignment vertical="center"/>
    </xf>
    <xf numFmtId="43" fontId="6" fillId="2" borderId="0" xfId="0" applyNumberFormat="1" applyFont="1" applyFill="1" applyAlignment="1">
      <alignment vertical="center"/>
    </xf>
    <xf numFmtId="171" fontId="6" fillId="2" borderId="0" xfId="0" applyNumberFormat="1" applyFont="1" applyFill="1" applyAlignment="1">
      <alignment vertical="center"/>
    </xf>
    <xf numFmtId="165" fontId="12" fillId="5" borderId="45" xfId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3" fillId="0" borderId="46" xfId="0" applyFont="1" applyBorder="1"/>
    <xf numFmtId="0" fontId="14" fillId="0" borderId="47" xfId="0" applyFont="1" applyBorder="1"/>
    <xf numFmtId="0" fontId="14" fillId="0" borderId="48" xfId="0" applyFont="1" applyBorder="1"/>
    <xf numFmtId="0" fontId="15" fillId="0" borderId="0" xfId="0" applyFont="1" applyAlignment="1">
      <alignment horizontal="center"/>
    </xf>
    <xf numFmtId="0" fontId="15" fillId="0" borderId="0" xfId="0" applyFont="1"/>
    <xf numFmtId="0" fontId="13" fillId="0" borderId="49" xfId="0" applyFont="1" applyBorder="1"/>
    <xf numFmtId="0" fontId="14" fillId="0" borderId="50" xfId="0" applyFont="1" applyBorder="1"/>
    <xf numFmtId="0" fontId="14" fillId="0" borderId="51" xfId="0" applyFont="1" applyBorder="1"/>
    <xf numFmtId="0" fontId="16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5" fillId="0" borderId="59" xfId="0" applyFont="1" applyBorder="1"/>
    <xf numFmtId="0" fontId="15" fillId="0" borderId="60" xfId="0" applyFont="1" applyBorder="1"/>
    <xf numFmtId="0" fontId="17" fillId="3" borderId="27" xfId="0" applyFont="1" applyFill="1" applyBorder="1" applyAlignment="1">
      <alignment horizontal="center"/>
    </xf>
    <xf numFmtId="0" fontId="17" fillId="3" borderId="64" xfId="0" applyFont="1" applyFill="1" applyBorder="1" applyAlignment="1">
      <alignment horizontal="center"/>
    </xf>
    <xf numFmtId="0" fontId="17" fillId="3" borderId="66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5" fillId="0" borderId="58" xfId="0" applyFont="1" applyBorder="1" applyAlignment="1">
      <alignment horizontal="center"/>
    </xf>
    <xf numFmtId="0" fontId="15" fillId="0" borderId="60" xfId="0" applyFont="1" applyBorder="1" applyAlignment="1">
      <alignment horizontal="center"/>
    </xf>
    <xf numFmtId="0" fontId="15" fillId="0" borderId="67" xfId="0" applyFont="1" applyBorder="1" applyAlignment="1">
      <alignment horizontal="center" vertical="center"/>
    </xf>
    <xf numFmtId="1" fontId="15" fillId="0" borderId="58" xfId="3" applyNumberFormat="1" applyFont="1" applyFill="1" applyBorder="1" applyAlignment="1">
      <alignment horizontal="center" vertical="center"/>
    </xf>
    <xf numFmtId="0" fontId="15" fillId="0" borderId="62" xfId="0" applyFont="1" applyBorder="1" applyAlignment="1">
      <alignment horizontal="left"/>
    </xf>
    <xf numFmtId="0" fontId="15" fillId="0" borderId="49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60" xfId="0" applyFont="1" applyBorder="1" applyAlignment="1">
      <alignment horizontal="left"/>
    </xf>
    <xf numFmtId="0" fontId="17" fillId="0" borderId="63" xfId="0" applyFont="1" applyBorder="1" applyAlignment="1">
      <alignment horizontal="center"/>
    </xf>
    <xf numFmtId="3" fontId="15" fillId="0" borderId="61" xfId="0" applyNumberFormat="1" applyFont="1" applyBorder="1"/>
    <xf numFmtId="3" fontId="15" fillId="0" borderId="61" xfId="0" applyNumberFormat="1" applyFont="1" applyBorder="1" applyAlignment="1">
      <alignment horizontal="center"/>
    </xf>
    <xf numFmtId="3" fontId="15" fillId="0" borderId="67" xfId="0" applyNumberFormat="1" applyFont="1" applyBorder="1" applyAlignment="1">
      <alignment horizontal="center" vertical="center"/>
    </xf>
    <xf numFmtId="4" fontId="17" fillId="0" borderId="61" xfId="2" applyNumberFormat="1" applyFont="1" applyFill="1" applyBorder="1"/>
    <xf numFmtId="2" fontId="15" fillId="0" borderId="61" xfId="0" applyNumberFormat="1" applyFont="1" applyBorder="1" applyAlignment="1">
      <alignment horizontal="center"/>
    </xf>
    <xf numFmtId="2" fontId="15" fillId="0" borderId="61" xfId="0" applyNumberFormat="1" applyFont="1" applyBorder="1"/>
    <xf numFmtId="3" fontId="15" fillId="0" borderId="61" xfId="0" applyNumberFormat="1" applyFont="1" applyBorder="1" applyAlignment="1">
      <alignment horizontal="center" vertical="center"/>
    </xf>
    <xf numFmtId="4" fontId="17" fillId="0" borderId="61" xfId="0" applyNumberFormat="1" applyFont="1" applyBorder="1"/>
    <xf numFmtId="1" fontId="15" fillId="0" borderId="61" xfId="0" applyNumberFormat="1" applyFont="1" applyBorder="1" applyAlignment="1">
      <alignment horizontal="center"/>
    </xf>
    <xf numFmtId="3" fontId="17" fillId="0" borderId="73" xfId="5" applyNumberFormat="1" applyFont="1" applyFill="1" applyBorder="1" applyAlignment="1" applyProtection="1"/>
    <xf numFmtId="3" fontId="17" fillId="0" borderId="73" xfId="0" applyNumberFormat="1" applyFont="1" applyBorder="1" applyAlignment="1">
      <alignment horizontal="center"/>
    </xf>
    <xf numFmtId="0" fontId="15" fillId="0" borderId="69" xfId="0" applyFont="1" applyBorder="1"/>
    <xf numFmtId="4" fontId="17" fillId="0" borderId="73" xfId="2" applyNumberFormat="1" applyFont="1" applyFill="1" applyBorder="1" applyAlignment="1" applyProtection="1">
      <alignment horizontal="right" vertical="center"/>
    </xf>
    <xf numFmtId="2" fontId="17" fillId="0" borderId="73" xfId="5" applyNumberFormat="1" applyFont="1" applyFill="1" applyBorder="1" applyAlignment="1" applyProtection="1">
      <alignment horizontal="right" vertical="center"/>
    </xf>
    <xf numFmtId="3" fontId="17" fillId="0" borderId="73" xfId="5" applyNumberFormat="1" applyFont="1" applyFill="1" applyBorder="1" applyAlignment="1" applyProtection="1">
      <alignment horizontal="right" vertical="center"/>
    </xf>
    <xf numFmtId="3" fontId="15" fillId="0" borderId="0" xfId="0" applyNumberFormat="1" applyFont="1"/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7" fillId="3" borderId="67" xfId="0" applyFont="1" applyFill="1" applyBorder="1" applyAlignment="1">
      <alignment horizontal="center"/>
    </xf>
    <xf numFmtId="3" fontId="15" fillId="0" borderId="67" xfId="0" applyNumberFormat="1" applyFont="1" applyBorder="1"/>
    <xf numFmtId="3" fontId="15" fillId="5" borderId="74" xfId="0" applyNumberFormat="1" applyFont="1" applyFill="1" applyBorder="1" applyAlignment="1">
      <alignment horizontal="right" vertical="center" wrapText="1"/>
    </xf>
    <xf numFmtId="3" fontId="15" fillId="5" borderId="75" xfId="0" applyNumberFormat="1" applyFont="1" applyFill="1" applyBorder="1" applyAlignment="1">
      <alignment horizontal="right" vertical="center" wrapText="1"/>
    </xf>
    <xf numFmtId="2" fontId="15" fillId="0" borderId="73" xfId="0" applyNumberFormat="1" applyFont="1" applyBorder="1"/>
    <xf numFmtId="172" fontId="17" fillId="0" borderId="73" xfId="5" applyNumberFormat="1" applyFont="1" applyFill="1" applyBorder="1" applyAlignment="1" applyProtection="1">
      <alignment horizontal="right" vertical="center"/>
    </xf>
    <xf numFmtId="4" fontId="20" fillId="0" borderId="0" xfId="0" applyNumberFormat="1" applyFont="1"/>
    <xf numFmtId="4" fontId="15" fillId="0" borderId="0" xfId="0" applyNumberFormat="1" applyFont="1"/>
    <xf numFmtId="0" fontId="17" fillId="0" borderId="49" xfId="0" applyFont="1" applyBorder="1" applyAlignment="1">
      <alignment horizontal="center"/>
    </xf>
    <xf numFmtId="0" fontId="17" fillId="3" borderId="40" xfId="0" applyFont="1" applyFill="1" applyBorder="1" applyAlignment="1">
      <alignment horizontal="center" vertical="center"/>
    </xf>
    <xf numFmtId="4" fontId="15" fillId="0" borderId="59" xfId="3" applyNumberFormat="1" applyFont="1" applyFill="1" applyBorder="1"/>
    <xf numFmtId="3" fontId="15" fillId="0" borderId="77" xfId="0" applyNumberFormat="1" applyFont="1" applyBorder="1" applyAlignment="1">
      <alignment horizontal="right" vertical="center"/>
    </xf>
    <xf numFmtId="173" fontId="15" fillId="0" borderId="59" xfId="3" applyNumberFormat="1" applyFont="1" applyFill="1" applyBorder="1"/>
    <xf numFmtId="0" fontId="15" fillId="0" borderId="77" xfId="0" applyFont="1" applyBorder="1"/>
    <xf numFmtId="167" fontId="17" fillId="0" borderId="78" xfId="6" applyNumberFormat="1" applyFont="1" applyFill="1" applyBorder="1" applyAlignment="1" applyProtection="1">
      <alignment horizontal="right" vertical="center"/>
    </xf>
    <xf numFmtId="3" fontId="17" fillId="0" borderId="79" xfId="5" applyNumberFormat="1" applyFont="1" applyFill="1" applyBorder="1" applyAlignment="1" applyProtection="1">
      <alignment horizontal="right" vertical="center"/>
    </xf>
    <xf numFmtId="0" fontId="17" fillId="6" borderId="40" xfId="0" applyFont="1" applyFill="1" applyBorder="1" applyAlignment="1">
      <alignment horizontal="center" vertical="center"/>
    </xf>
    <xf numFmtId="0" fontId="15" fillId="0" borderId="59" xfId="0" applyFont="1" applyBorder="1" applyAlignment="1">
      <alignment horizontal="left"/>
    </xf>
    <xf numFmtId="0" fontId="15" fillId="0" borderId="58" xfId="0" applyFont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15" fillId="0" borderId="60" xfId="0" applyFont="1" applyBorder="1" applyAlignment="1">
      <alignment horizontal="left" wrapText="1"/>
    </xf>
    <xf numFmtId="0" fontId="15" fillId="0" borderId="62" xfId="0" applyFont="1" applyBorder="1" applyAlignment="1">
      <alignment horizontal="center"/>
    </xf>
    <xf numFmtId="3" fontId="15" fillId="5" borderId="67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21" fillId="0" borderId="0" xfId="0" applyFont="1"/>
    <xf numFmtId="0" fontId="17" fillId="0" borderId="0" xfId="0" applyFont="1" applyAlignment="1">
      <alignment horizontal="left" vertical="top"/>
    </xf>
    <xf numFmtId="164" fontId="22" fillId="0" borderId="80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3" fontId="6" fillId="0" borderId="0" xfId="0" applyNumberFormat="1" applyFont="1"/>
    <xf numFmtId="3" fontId="0" fillId="0" borderId="0" xfId="1" applyNumberFormat="1" applyFont="1"/>
    <xf numFmtId="3" fontId="15" fillId="0" borderId="59" xfId="0" applyNumberFormat="1" applyFont="1" applyBorder="1"/>
    <xf numFmtId="3" fontId="15" fillId="0" borderId="59" xfId="0" applyNumberFormat="1" applyFont="1" applyBorder="1" applyAlignment="1">
      <alignment horizontal="left"/>
    </xf>
    <xf numFmtId="165" fontId="6" fillId="0" borderId="0" xfId="1" applyFont="1" applyFill="1"/>
    <xf numFmtId="165" fontId="6" fillId="0" borderId="0" xfId="0" applyNumberFormat="1" applyFont="1"/>
    <xf numFmtId="171" fontId="6" fillId="0" borderId="0" xfId="1" applyNumberFormat="1" applyFont="1" applyFill="1"/>
    <xf numFmtId="0" fontId="17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5" fillId="0" borderId="58" xfId="0" applyFont="1" applyBorder="1" applyAlignment="1">
      <alignment horizontal="center" vertical="top"/>
    </xf>
    <xf numFmtId="0" fontId="17" fillId="2" borderId="63" xfId="0" applyFont="1" applyFill="1" applyBorder="1" applyAlignment="1">
      <alignment horizontal="center"/>
    </xf>
    <xf numFmtId="3" fontId="15" fillId="0" borderId="61" xfId="0" applyNumberFormat="1" applyFont="1" applyBorder="1" applyAlignment="1">
      <alignment vertical="top"/>
    </xf>
    <xf numFmtId="3" fontId="15" fillId="0" borderId="61" xfId="0" applyNumberFormat="1" applyFont="1" applyBorder="1" applyAlignment="1">
      <alignment horizontal="center" vertical="top"/>
    </xf>
    <xf numFmtId="3" fontId="15" fillId="0" borderId="67" xfId="0" applyNumberFormat="1" applyFont="1" applyBorder="1" applyAlignment="1">
      <alignment horizontal="center" vertical="top"/>
    </xf>
    <xf numFmtId="10" fontId="17" fillId="0" borderId="61" xfId="2" applyNumberFormat="1" applyFont="1" applyFill="1" applyBorder="1"/>
    <xf numFmtId="0" fontId="17" fillId="2" borderId="49" xfId="0" applyFont="1" applyFill="1" applyBorder="1" applyAlignment="1">
      <alignment horizontal="center"/>
    </xf>
    <xf numFmtId="0" fontId="23" fillId="0" borderId="0" xfId="0" applyFont="1"/>
    <xf numFmtId="3" fontId="24" fillId="0" borderId="0" xfId="0" applyNumberFormat="1" applyFont="1" applyAlignment="1">
      <alignment horizontal="right" vertical="center" wrapText="1"/>
    </xf>
    <xf numFmtId="0" fontId="19" fillId="0" borderId="0" xfId="0" applyFont="1"/>
    <xf numFmtId="0" fontId="15" fillId="0" borderId="83" xfId="0" applyFont="1" applyBorder="1" applyAlignment="1">
      <alignment horizontal="center" vertical="top"/>
    </xf>
    <xf numFmtId="0" fontId="15" fillId="0" borderId="67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20" fillId="0" borderId="0" xfId="0" applyFont="1"/>
    <xf numFmtId="3" fontId="15" fillId="0" borderId="67" xfId="0" applyNumberFormat="1" applyFont="1" applyBorder="1" applyAlignment="1">
      <alignment vertical="top"/>
    </xf>
    <xf numFmtId="4" fontId="17" fillId="0" borderId="67" xfId="2" applyNumberFormat="1" applyFont="1" applyFill="1" applyBorder="1"/>
    <xf numFmtId="2" fontId="15" fillId="0" borderId="67" xfId="0" applyNumberFormat="1" applyFont="1" applyBorder="1" applyAlignment="1">
      <alignment horizontal="center"/>
    </xf>
    <xf numFmtId="2" fontId="15" fillId="0" borderId="67" xfId="0" applyNumberFormat="1" applyFont="1" applyBorder="1"/>
    <xf numFmtId="4" fontId="15" fillId="0" borderId="67" xfId="3" applyNumberFormat="1" applyFont="1" applyFill="1" applyBorder="1"/>
    <xf numFmtId="3" fontId="15" fillId="0" borderId="84" xfId="0" applyNumberFormat="1" applyFont="1" applyBorder="1" applyAlignment="1">
      <alignment horizontal="right" vertical="center"/>
    </xf>
    <xf numFmtId="4" fontId="15" fillId="0" borderId="61" xfId="3" applyNumberFormat="1" applyFont="1" applyFill="1" applyBorder="1"/>
    <xf numFmtId="0" fontId="15" fillId="0" borderId="0" xfId="0" applyFont="1" applyAlignment="1">
      <alignment wrapText="1"/>
    </xf>
    <xf numFmtId="3" fontId="15" fillId="0" borderId="61" xfId="10" applyNumberFormat="1" applyFont="1" applyBorder="1" applyAlignment="1">
      <alignment horizontal="right"/>
    </xf>
    <xf numFmtId="4" fontId="17" fillId="0" borderId="61" xfId="2" applyNumberFormat="1" applyFont="1" applyFill="1" applyBorder="1" applyAlignment="1">
      <alignment vertical="center"/>
    </xf>
    <xf numFmtId="2" fontId="15" fillId="0" borderId="61" xfId="0" applyNumberFormat="1" applyFont="1" applyBorder="1" applyAlignment="1">
      <alignment horizontal="center" vertical="center"/>
    </xf>
    <xf numFmtId="2" fontId="15" fillId="0" borderId="61" xfId="0" applyNumberFormat="1" applyFont="1" applyBorder="1" applyAlignment="1">
      <alignment vertical="center"/>
    </xf>
    <xf numFmtId="3" fontId="15" fillId="0" borderId="59" xfId="0" applyNumberFormat="1" applyFont="1" applyBorder="1" applyAlignment="1">
      <alignment horizontal="center"/>
    </xf>
    <xf numFmtId="4" fontId="17" fillId="0" borderId="60" xfId="2" applyNumberFormat="1" applyFont="1" applyFill="1" applyBorder="1" applyAlignment="1">
      <alignment vertical="center"/>
    </xf>
    <xf numFmtId="3" fontId="15" fillId="0" borderId="61" xfId="0" applyNumberFormat="1" applyFont="1" applyBorder="1" applyAlignment="1">
      <alignment vertical="center"/>
    </xf>
    <xf numFmtId="4" fontId="15" fillId="0" borderId="59" xfId="3" applyNumberFormat="1" applyFont="1" applyFill="1" applyBorder="1" applyAlignment="1">
      <alignment vertical="center"/>
    </xf>
    <xf numFmtId="3" fontId="15" fillId="0" borderId="67" xfId="10" applyNumberFormat="1" applyFont="1" applyBorder="1" applyAlignment="1">
      <alignment horizontal="right"/>
    </xf>
    <xf numFmtId="3" fontId="15" fillId="0" borderId="67" xfId="0" applyNumberFormat="1" applyFont="1" applyBorder="1" applyAlignment="1">
      <alignment horizontal="center"/>
    </xf>
    <xf numFmtId="4" fontId="17" fillId="0" borderId="67" xfId="2" applyNumberFormat="1" applyFont="1" applyFill="1" applyBorder="1" applyAlignment="1">
      <alignment vertical="center"/>
    </xf>
    <xf numFmtId="2" fontId="15" fillId="0" borderId="67" xfId="0" applyNumberFormat="1" applyFont="1" applyBorder="1" applyAlignment="1">
      <alignment horizontal="center" vertical="center"/>
    </xf>
    <xf numFmtId="2" fontId="15" fillId="0" borderId="67" xfId="0" applyNumberFormat="1" applyFont="1" applyBorder="1" applyAlignment="1">
      <alignment vertical="center"/>
    </xf>
    <xf numFmtId="4" fontId="15" fillId="0" borderId="46" xfId="3" applyNumberFormat="1" applyFont="1" applyFill="1" applyBorder="1" applyAlignment="1">
      <alignment vertical="center"/>
    </xf>
    <xf numFmtId="0" fontId="26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2" borderId="73" xfId="0" applyFont="1" applyFill="1" applyBorder="1" applyAlignment="1">
      <alignment horizontal="center"/>
    </xf>
    <xf numFmtId="0" fontId="27" fillId="2" borderId="93" xfId="0" applyFont="1" applyFill="1" applyBorder="1" applyAlignment="1">
      <alignment horizontal="center" vertical="center"/>
    </xf>
    <xf numFmtId="0" fontId="27" fillId="2" borderId="94" xfId="0" applyFont="1" applyFill="1" applyBorder="1" applyAlignment="1">
      <alignment horizontal="center" vertical="center"/>
    </xf>
    <xf numFmtId="0" fontId="27" fillId="2" borderId="95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28" fillId="2" borderId="60" xfId="0" applyFont="1" applyFill="1" applyBorder="1" applyAlignment="1">
      <alignment horizontal="center"/>
    </xf>
    <xf numFmtId="0" fontId="28" fillId="2" borderId="61" xfId="0" applyFont="1" applyFill="1" applyBorder="1" applyAlignment="1">
      <alignment horizontal="center"/>
    </xf>
    <xf numFmtId="0" fontId="30" fillId="6" borderId="96" xfId="0" applyFont="1" applyFill="1" applyBorder="1" applyAlignment="1">
      <alignment horizontal="center" vertical="center"/>
    </xf>
    <xf numFmtId="0" fontId="30" fillId="6" borderId="97" xfId="0" applyFont="1" applyFill="1" applyBorder="1" applyAlignment="1">
      <alignment horizontal="center" vertical="center"/>
    </xf>
    <xf numFmtId="3" fontId="30" fillId="6" borderId="98" xfId="0" applyNumberFormat="1" applyFont="1" applyFill="1" applyBorder="1" applyAlignment="1">
      <alignment vertical="center"/>
    </xf>
    <xf numFmtId="0" fontId="30" fillId="0" borderId="96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97" xfId="0" applyFont="1" applyBorder="1" applyAlignment="1">
      <alignment horizontal="center" vertical="center"/>
    </xf>
    <xf numFmtId="0" fontId="30" fillId="0" borderId="34" xfId="0" applyFont="1" applyBorder="1" applyAlignment="1">
      <alignment vertical="center"/>
    </xf>
    <xf numFmtId="0" fontId="30" fillId="0" borderId="34" xfId="0" applyFont="1" applyBorder="1" applyAlignment="1">
      <alignment vertical="center" wrapText="1"/>
    </xf>
    <xf numFmtId="3" fontId="30" fillId="0" borderId="98" xfId="0" applyNumberFormat="1" applyFont="1" applyBorder="1" applyAlignment="1">
      <alignment vertical="center"/>
    </xf>
    <xf numFmtId="0" fontId="31" fillId="0" borderId="0" xfId="0" applyFont="1"/>
    <xf numFmtId="174" fontId="31" fillId="0" borderId="0" xfId="0" applyNumberFormat="1" applyFont="1"/>
    <xf numFmtId="0" fontId="32" fillId="0" borderId="28" xfId="0" applyFont="1" applyBorder="1" applyAlignment="1">
      <alignment horizontal="center" vertical="center"/>
    </xf>
    <xf numFmtId="0" fontId="33" fillId="2" borderId="73" xfId="0" applyFont="1" applyFill="1" applyBorder="1" applyAlignment="1">
      <alignment horizontal="center"/>
    </xf>
    <xf numFmtId="0" fontId="33" fillId="2" borderId="61" xfId="0" applyFont="1" applyFill="1" applyBorder="1" applyAlignment="1">
      <alignment horizontal="center"/>
    </xf>
    <xf numFmtId="2" fontId="30" fillId="6" borderId="98" xfId="0" applyNumberFormat="1" applyFont="1" applyFill="1" applyBorder="1" applyAlignment="1">
      <alignment vertical="center"/>
    </xf>
    <xf numFmtId="4" fontId="30" fillId="6" borderId="98" xfId="0" applyNumberFormat="1" applyFont="1" applyFill="1" applyBorder="1" applyAlignment="1">
      <alignment vertical="center"/>
    </xf>
    <xf numFmtId="4" fontId="30" fillId="6" borderId="98" xfId="8" applyNumberFormat="1" applyFont="1" applyFill="1" applyBorder="1" applyAlignment="1">
      <alignment vertical="center"/>
    </xf>
    <xf numFmtId="41" fontId="30" fillId="6" borderId="98" xfId="8" applyFont="1" applyFill="1" applyBorder="1" applyAlignment="1">
      <alignment vertical="center"/>
    </xf>
    <xf numFmtId="2" fontId="30" fillId="2" borderId="98" xfId="0" applyNumberFormat="1" applyFont="1" applyFill="1" applyBorder="1" applyAlignment="1">
      <alignment vertical="center"/>
    </xf>
    <xf numFmtId="4" fontId="30" fillId="0" borderId="98" xfId="0" applyNumberFormat="1" applyFont="1" applyBorder="1" applyAlignment="1">
      <alignment vertical="center"/>
    </xf>
    <xf numFmtId="4" fontId="30" fillId="0" borderId="98" xfId="8" applyNumberFormat="1" applyFont="1" applyFill="1" applyBorder="1" applyAlignment="1">
      <alignment vertical="center"/>
    </xf>
    <xf numFmtId="41" fontId="30" fillId="0" borderId="98" xfId="8" applyFont="1" applyFill="1" applyBorder="1" applyAlignment="1">
      <alignment vertical="center"/>
    </xf>
    <xf numFmtId="0" fontId="34" fillId="0" borderId="96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97" xfId="0" applyFont="1" applyBorder="1" applyAlignment="1">
      <alignment horizontal="center" vertical="center"/>
    </xf>
    <xf numFmtId="0" fontId="34" fillId="0" borderId="34" xfId="0" applyFont="1" applyBorder="1" applyAlignment="1">
      <alignment vertical="center"/>
    </xf>
    <xf numFmtId="0" fontId="34" fillId="0" borderId="97" xfId="0" applyFont="1" applyBorder="1" applyAlignment="1">
      <alignment vertical="center" wrapText="1"/>
    </xf>
    <xf numFmtId="41" fontId="34" fillId="0" borderId="98" xfId="8" applyFont="1" applyFill="1" applyBorder="1" applyAlignment="1">
      <alignment vertical="center"/>
    </xf>
    <xf numFmtId="41" fontId="32" fillId="0" borderId="98" xfId="8" applyFont="1" applyFill="1" applyBorder="1" applyAlignment="1">
      <alignment vertical="center"/>
    </xf>
    <xf numFmtId="41" fontId="30" fillId="0" borderId="28" xfId="8" applyFont="1" applyFill="1" applyBorder="1" applyAlignment="1">
      <alignment vertical="center"/>
    </xf>
    <xf numFmtId="41" fontId="0" fillId="0" borderId="0" xfId="0" applyNumberFormat="1"/>
    <xf numFmtId="3" fontId="34" fillId="0" borderId="98" xfId="0" applyNumberFormat="1" applyFont="1" applyBorder="1" applyAlignment="1">
      <alignment vertical="center"/>
    </xf>
    <xf numFmtId="2" fontId="34" fillId="2" borderId="98" xfId="0" applyNumberFormat="1" applyFont="1" applyFill="1" applyBorder="1" applyAlignment="1">
      <alignment vertical="center"/>
    </xf>
    <xf numFmtId="4" fontId="34" fillId="0" borderId="98" xfId="0" applyNumberFormat="1" applyFont="1" applyBorder="1" applyAlignment="1">
      <alignment vertical="center"/>
    </xf>
    <xf numFmtId="4" fontId="34" fillId="0" borderId="98" xfId="8" applyNumberFormat="1" applyFont="1" applyFill="1" applyBorder="1" applyAlignment="1">
      <alignment vertical="center"/>
    </xf>
    <xf numFmtId="41" fontId="34" fillId="0" borderId="98" xfId="0" applyNumberFormat="1" applyFont="1" applyBorder="1" applyAlignment="1">
      <alignment vertical="center" wrapText="1"/>
    </xf>
    <xf numFmtId="167" fontId="30" fillId="0" borderId="28" xfId="8" applyNumberFormat="1" applyFont="1" applyFill="1" applyBorder="1" applyAlignment="1">
      <alignment vertical="center"/>
    </xf>
    <xf numFmtId="2" fontId="30" fillId="0" borderId="28" xfId="8" applyNumberFormat="1" applyFont="1" applyFill="1" applyBorder="1" applyAlignment="1">
      <alignment vertical="center"/>
    </xf>
    <xf numFmtId="3" fontId="30" fillId="0" borderId="28" xfId="0" applyNumberFormat="1" applyFont="1" applyBorder="1" applyAlignment="1">
      <alignment vertical="center"/>
    </xf>
    <xf numFmtId="0" fontId="35" fillId="0" borderId="0" xfId="0" applyFont="1"/>
    <xf numFmtId="0" fontId="36" fillId="0" borderId="0" xfId="0" applyFont="1"/>
    <xf numFmtId="43" fontId="0" fillId="0" borderId="0" xfId="0" applyNumberFormat="1"/>
    <xf numFmtId="0" fontId="30" fillId="6" borderId="34" xfId="0" quotePrefix="1" applyFont="1" applyFill="1" applyBorder="1" applyAlignment="1">
      <alignment horizontal="center" vertical="center"/>
    </xf>
    <xf numFmtId="0" fontId="15" fillId="0" borderId="0" xfId="0" quotePrefix="1" applyFont="1" applyAlignment="1">
      <alignment horizontal="left"/>
    </xf>
    <xf numFmtId="0" fontId="15" fillId="0" borderId="0" xfId="0" quotePrefix="1" applyFont="1" applyAlignment="1">
      <alignment horizontal="left" vertical="top"/>
    </xf>
    <xf numFmtId="3" fontId="15" fillId="0" borderId="59" xfId="0" applyNumberFormat="1" applyFont="1" applyBorder="1" applyAlignment="1">
      <alignment horizontal="left" wrapText="1"/>
    </xf>
    <xf numFmtId="3" fontId="15" fillId="5" borderId="0" xfId="0" applyNumberFormat="1" applyFont="1" applyFill="1" applyAlignment="1">
      <alignment horizontal="right" vertical="center" wrapText="1"/>
    </xf>
    <xf numFmtId="3" fontId="15" fillId="5" borderId="98" xfId="0" applyNumberFormat="1" applyFont="1" applyFill="1" applyBorder="1" applyAlignment="1">
      <alignment horizontal="right" vertical="center" wrapText="1"/>
    </xf>
    <xf numFmtId="0" fontId="40" fillId="0" borderId="0" xfId="0" applyFont="1"/>
    <xf numFmtId="0" fontId="40" fillId="0" borderId="0" xfId="0" applyFont="1" applyAlignment="1">
      <alignment horizontal="left"/>
    </xf>
    <xf numFmtId="4" fontId="17" fillId="0" borderId="61" xfId="2" applyNumberFormat="1" applyFont="1" applyFill="1" applyBorder="1" applyAlignment="1">
      <alignment vertical="top"/>
    </xf>
    <xf numFmtId="2" fontId="15" fillId="0" borderId="61" xfId="0" applyNumberFormat="1" applyFont="1" applyBorder="1" applyAlignment="1">
      <alignment horizontal="center" vertical="top"/>
    </xf>
    <xf numFmtId="2" fontId="15" fillId="0" borderId="61" xfId="0" applyNumberFormat="1" applyFont="1" applyBorder="1" applyAlignment="1">
      <alignment vertical="top"/>
    </xf>
    <xf numFmtId="4" fontId="15" fillId="0" borderId="59" xfId="3" applyNumberFormat="1" applyFont="1" applyFill="1" applyBorder="1" applyAlignment="1">
      <alignment vertical="top"/>
    </xf>
    <xf numFmtId="3" fontId="15" fillId="0" borderId="77" xfId="0" applyNumberFormat="1" applyFont="1" applyBorder="1" applyAlignment="1">
      <alignment horizontal="right" vertical="top"/>
    </xf>
    <xf numFmtId="0" fontId="40" fillId="2" borderId="66" xfId="0" applyFont="1" applyFill="1" applyBorder="1" applyAlignment="1">
      <alignment horizontal="center"/>
    </xf>
    <xf numFmtId="0" fontId="40" fillId="2" borderId="28" xfId="0" applyFont="1" applyFill="1" applyBorder="1" applyAlignment="1">
      <alignment horizontal="center"/>
    </xf>
    <xf numFmtId="0" fontId="40" fillId="2" borderId="27" xfId="0" applyFont="1" applyFill="1" applyBorder="1" applyAlignment="1">
      <alignment horizontal="center" vertical="center"/>
    </xf>
    <xf numFmtId="3" fontId="40" fillId="2" borderId="28" xfId="0" applyNumberFormat="1" applyFont="1" applyFill="1" applyBorder="1" applyAlignment="1">
      <alignment horizontal="right"/>
    </xf>
    <xf numFmtId="3" fontId="40" fillId="2" borderId="40" xfId="0" applyNumberFormat="1" applyFont="1" applyFill="1" applyBorder="1" applyAlignment="1">
      <alignment horizontal="right" vertical="center"/>
    </xf>
    <xf numFmtId="4" fontId="17" fillId="0" borderId="28" xfId="2" applyNumberFormat="1" applyFont="1" applyFill="1" applyBorder="1"/>
    <xf numFmtId="2" fontId="15" fillId="0" borderId="28" xfId="0" applyNumberFormat="1" applyFont="1" applyBorder="1" applyAlignment="1">
      <alignment horizontal="center"/>
    </xf>
    <xf numFmtId="2" fontId="15" fillId="0" borderId="28" xfId="0" applyNumberFormat="1" applyFont="1" applyBorder="1"/>
    <xf numFmtId="0" fontId="42" fillId="0" borderId="0" xfId="0" applyFont="1" applyAlignment="1">
      <alignment horizontal="left"/>
    </xf>
    <xf numFmtId="0" fontId="40" fillId="0" borderId="0" xfId="0" quotePrefix="1" applyFont="1" applyAlignment="1">
      <alignment horizontal="left" vertical="top"/>
    </xf>
    <xf numFmtId="0" fontId="15" fillId="0" borderId="0" xfId="0" applyFont="1" applyAlignment="1">
      <alignment vertical="center" wrapText="1"/>
    </xf>
    <xf numFmtId="0" fontId="40" fillId="0" borderId="59" xfId="0" applyFont="1" applyBorder="1"/>
    <xf numFmtId="0" fontId="43" fillId="0" borderId="34" xfId="0" applyFont="1" applyBorder="1" applyAlignment="1">
      <alignment vertical="center"/>
    </xf>
    <xf numFmtId="0" fontId="43" fillId="0" borderId="97" xfId="0" applyFont="1" applyBorder="1" applyAlignment="1">
      <alignment vertical="center" wrapText="1"/>
    </xf>
    <xf numFmtId="41" fontId="6" fillId="2" borderId="33" xfId="3" applyFont="1" applyFill="1" applyBorder="1" applyAlignment="1">
      <alignment vertical="center"/>
    </xf>
    <xf numFmtId="0" fontId="6" fillId="2" borderId="34" xfId="0" applyFont="1" applyFill="1" applyBorder="1" applyAlignment="1">
      <alignment vertical="center"/>
    </xf>
    <xf numFmtId="0" fontId="6" fillId="2" borderId="35" xfId="0" applyFont="1" applyFill="1" applyBorder="1" applyAlignment="1">
      <alignment vertical="center"/>
    </xf>
    <xf numFmtId="4" fontId="17" fillId="0" borderId="61" xfId="2" applyNumberFormat="1" applyFont="1" applyFill="1" applyBorder="1" applyAlignment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2" fillId="0" borderId="88" xfId="0" applyFont="1" applyBorder="1" applyAlignment="1">
      <alignment horizontal="center" vertical="center" wrapText="1"/>
    </xf>
    <xf numFmtId="0" fontId="32" fillId="0" borderId="87" xfId="0" applyFont="1" applyBorder="1" applyAlignment="1">
      <alignment horizontal="center" vertical="center" wrapText="1"/>
    </xf>
    <xf numFmtId="0" fontId="32" fillId="0" borderId="86" xfId="0" applyFont="1" applyBorder="1" applyAlignment="1">
      <alignment horizontal="center" vertical="center" wrapText="1"/>
    </xf>
    <xf numFmtId="0" fontId="32" fillId="0" borderId="89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 wrapText="1"/>
    </xf>
    <xf numFmtId="0" fontId="30" fillId="0" borderId="34" xfId="0" applyFont="1" applyBorder="1" applyAlignment="1">
      <alignment vertical="center" wrapText="1"/>
    </xf>
    <xf numFmtId="0" fontId="30" fillId="0" borderId="97" xfId="0" applyFont="1" applyBorder="1" applyAlignment="1">
      <alignment vertical="center" wrapText="1"/>
    </xf>
    <xf numFmtId="0" fontId="32" fillId="0" borderId="28" xfId="0" applyFont="1" applyBorder="1" applyAlignment="1">
      <alignment horizontal="center" vertical="center" wrapText="1"/>
    </xf>
    <xf numFmtId="0" fontId="28" fillId="2" borderId="92" xfId="0" applyFont="1" applyFill="1" applyBorder="1" applyAlignment="1">
      <alignment horizontal="center"/>
    </xf>
    <xf numFmtId="0" fontId="28" fillId="2" borderId="69" xfId="0" applyFont="1" applyFill="1" applyBorder="1" applyAlignment="1">
      <alignment horizontal="center"/>
    </xf>
    <xf numFmtId="0" fontId="28" fillId="2" borderId="70" xfId="0" applyFont="1" applyFill="1" applyBorder="1" applyAlignment="1">
      <alignment horizontal="center"/>
    </xf>
    <xf numFmtId="0" fontId="28" fillId="2" borderId="78" xfId="0" applyFont="1" applyFill="1" applyBorder="1" applyAlignment="1">
      <alignment horizontal="center"/>
    </xf>
    <xf numFmtId="0" fontId="30" fillId="6" borderId="34" xfId="0" applyFont="1" applyFill="1" applyBorder="1" applyAlignment="1">
      <alignment vertical="center" wrapText="1"/>
    </xf>
    <xf numFmtId="0" fontId="30" fillId="6" borderId="97" xfId="0" applyFont="1" applyFill="1" applyBorder="1" applyAlignment="1">
      <alignment vertical="center" wrapText="1"/>
    </xf>
    <xf numFmtId="0" fontId="32" fillId="0" borderId="28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89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0" fillId="0" borderId="85" xfId="0" applyFont="1" applyBorder="1" applyAlignment="1">
      <alignment horizontal="center" vertical="center"/>
    </xf>
    <xf numFmtId="0" fontId="30" fillId="0" borderId="86" xfId="0" applyFont="1" applyBorder="1" applyAlignment="1">
      <alignment horizontal="center" vertical="center"/>
    </xf>
    <xf numFmtId="0" fontId="30" fillId="0" borderId="87" xfId="0" applyFont="1" applyBorder="1" applyAlignment="1">
      <alignment horizontal="center" vertical="center"/>
    </xf>
    <xf numFmtId="0" fontId="30" fillId="0" borderId="9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91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88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34" xfId="0" applyFont="1" applyBorder="1" applyAlignment="1">
      <alignment horizontal="left" vertical="center" wrapText="1"/>
    </xf>
    <xf numFmtId="0" fontId="30" fillId="0" borderId="97" xfId="0" applyFont="1" applyBorder="1" applyAlignment="1">
      <alignment horizontal="left" vertical="center" wrapText="1"/>
    </xf>
    <xf numFmtId="0" fontId="17" fillId="0" borderId="64" xfId="0" applyFont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17" fillId="3" borderId="64" xfId="0" applyFont="1" applyFill="1" applyBorder="1" applyAlignment="1">
      <alignment horizontal="center"/>
    </xf>
    <xf numFmtId="0" fontId="17" fillId="3" borderId="65" xfId="0" applyFont="1" applyFill="1" applyBorder="1" applyAlignment="1">
      <alignment horizontal="center"/>
    </xf>
    <xf numFmtId="0" fontId="17" fillId="3" borderId="66" xfId="0" applyFont="1" applyFill="1" applyBorder="1" applyAlignment="1">
      <alignment horizontal="center"/>
    </xf>
    <xf numFmtId="0" fontId="17" fillId="0" borderId="61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7" fillId="0" borderId="71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17" fillId="2" borderId="56" xfId="0" applyFont="1" applyFill="1" applyBorder="1" applyAlignment="1">
      <alignment horizontal="center"/>
    </xf>
    <xf numFmtId="0" fontId="17" fillId="2" borderId="57" xfId="0" applyFont="1" applyFill="1" applyBorder="1" applyAlignment="1">
      <alignment horizontal="center"/>
    </xf>
    <xf numFmtId="0" fontId="40" fillId="2" borderId="64" xfId="0" applyFont="1" applyFill="1" applyBorder="1" applyAlignment="1">
      <alignment horizontal="left" vertical="center" wrapText="1"/>
    </xf>
    <xf numFmtId="0" fontId="40" fillId="2" borderId="65" xfId="0" applyFont="1" applyFill="1" applyBorder="1" applyAlignment="1">
      <alignment horizontal="left" vertical="center" wrapText="1"/>
    </xf>
    <xf numFmtId="0" fontId="40" fillId="2" borderId="66" xfId="0" applyFont="1" applyFill="1" applyBorder="1" applyAlignment="1">
      <alignment horizontal="left" vertical="center" wrapText="1"/>
    </xf>
    <xf numFmtId="0" fontId="15" fillId="0" borderId="67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40" fillId="0" borderId="64" xfId="0" applyFont="1" applyBorder="1" applyAlignment="1">
      <alignment horizontal="left" vertical="center" wrapText="1"/>
    </xf>
    <xf numFmtId="0" fontId="15" fillId="0" borderId="65" xfId="0" applyFont="1" applyBorder="1" applyAlignment="1">
      <alignment horizontal="left" vertical="center" wrapText="1"/>
    </xf>
    <xf numFmtId="0" fontId="15" fillId="0" borderId="66" xfId="0" applyFont="1" applyBorder="1" applyAlignment="1">
      <alignment horizontal="left" vertical="center" wrapText="1"/>
    </xf>
    <xf numFmtId="0" fontId="18" fillId="0" borderId="68" xfId="0" applyFont="1" applyBorder="1" applyAlignment="1">
      <alignment horizontal="center"/>
    </xf>
    <xf numFmtId="0" fontId="18" fillId="0" borderId="69" xfId="0" applyFont="1" applyBorder="1" applyAlignment="1">
      <alignment horizontal="center"/>
    </xf>
    <xf numFmtId="0" fontId="18" fillId="0" borderId="70" xfId="0" applyFont="1" applyBorder="1" applyAlignment="1">
      <alignment horizontal="center"/>
    </xf>
    <xf numFmtId="0" fontId="15" fillId="0" borderId="67" xfId="0" applyFont="1" applyBorder="1" applyAlignment="1">
      <alignment horizontal="left" vertical="top" wrapText="1"/>
    </xf>
    <xf numFmtId="0" fontId="15" fillId="0" borderId="61" xfId="0" applyFont="1" applyBorder="1" applyAlignment="1">
      <alignment horizontal="left" vertical="top" wrapText="1"/>
    </xf>
    <xf numFmtId="0" fontId="17" fillId="2" borderId="71" xfId="0" applyFont="1" applyFill="1" applyBorder="1" applyAlignment="1">
      <alignment horizontal="center" vertical="center" wrapText="1"/>
    </xf>
    <xf numFmtId="0" fontId="15" fillId="2" borderId="61" xfId="0" applyFont="1" applyFill="1" applyBorder="1"/>
    <xf numFmtId="0" fontId="15" fillId="2" borderId="63" xfId="0" applyFont="1" applyFill="1" applyBorder="1"/>
    <xf numFmtId="0" fontId="17" fillId="0" borderId="52" xfId="0" applyFont="1" applyBorder="1" applyAlignment="1">
      <alignment horizontal="center" vertical="center" wrapText="1"/>
    </xf>
    <xf numFmtId="0" fontId="17" fillId="0" borderId="58" xfId="0" applyFont="1" applyBorder="1"/>
    <xf numFmtId="0" fontId="17" fillId="0" borderId="62" xfId="0" applyFont="1" applyBorder="1"/>
    <xf numFmtId="0" fontId="17" fillId="0" borderId="56" xfId="0" applyFont="1" applyBorder="1" applyAlignment="1">
      <alignment horizontal="center"/>
    </xf>
    <xf numFmtId="0" fontId="17" fillId="0" borderId="57" xfId="0" applyFont="1" applyBorder="1" applyAlignment="1">
      <alignment horizontal="center"/>
    </xf>
    <xf numFmtId="0" fontId="17" fillId="2" borderId="61" xfId="0" applyFont="1" applyFill="1" applyBorder="1" applyAlignment="1">
      <alignment horizontal="center" vertical="center" wrapText="1"/>
    </xf>
    <xf numFmtId="0" fontId="17" fillId="2" borderId="53" xfId="0" applyFont="1" applyFill="1" applyBorder="1" applyAlignment="1">
      <alignment horizontal="center" vertical="center" wrapText="1"/>
    </xf>
    <xf numFmtId="0" fontId="17" fillId="2" borderId="54" xfId="0" applyFont="1" applyFill="1" applyBorder="1" applyAlignment="1">
      <alignment horizontal="center" vertical="center" wrapText="1"/>
    </xf>
    <xf numFmtId="0" fontId="15" fillId="2" borderId="55" xfId="0" applyFont="1" applyFill="1" applyBorder="1"/>
    <xf numFmtId="0" fontId="15" fillId="2" borderId="59" xfId="0" applyFont="1" applyFill="1" applyBorder="1"/>
    <xf numFmtId="0" fontId="15" fillId="2" borderId="0" xfId="0" applyFont="1" applyFill="1"/>
    <xf numFmtId="0" fontId="15" fillId="2" borderId="60" xfId="0" applyFont="1" applyFill="1" applyBorder="1"/>
    <xf numFmtId="0" fontId="15" fillId="2" borderId="49" xfId="0" applyFont="1" applyFill="1" applyBorder="1"/>
    <xf numFmtId="0" fontId="15" fillId="2" borderId="50" xfId="0" applyFont="1" applyFill="1" applyBorder="1"/>
    <xf numFmtId="0" fontId="15" fillId="2" borderId="51" xfId="0" applyFont="1" applyFill="1" applyBorder="1"/>
    <xf numFmtId="0" fontId="17" fillId="0" borderId="53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5" fillId="0" borderId="55" xfId="0" applyFont="1" applyBorder="1"/>
    <xf numFmtId="0" fontId="15" fillId="0" borderId="59" xfId="0" applyFont="1" applyBorder="1"/>
    <xf numFmtId="0" fontId="15" fillId="0" borderId="0" xfId="0" applyFont="1"/>
    <xf numFmtId="0" fontId="15" fillId="0" borderId="60" xfId="0" applyFont="1" applyBorder="1"/>
    <xf numFmtId="0" fontId="15" fillId="0" borderId="49" xfId="0" applyFont="1" applyBorder="1"/>
    <xf numFmtId="0" fontId="15" fillId="0" borderId="50" xfId="0" applyFont="1" applyBorder="1"/>
    <xf numFmtId="0" fontId="15" fillId="0" borderId="51" xfId="0" applyFont="1" applyBorder="1"/>
    <xf numFmtId="0" fontId="17" fillId="2" borderId="56" xfId="0" applyFont="1" applyFill="1" applyBorder="1" applyAlignment="1">
      <alignment horizontal="center" vertical="center" wrapText="1"/>
    </xf>
    <xf numFmtId="0" fontId="17" fillId="2" borderId="57" xfId="0" applyFont="1" applyFill="1" applyBorder="1" applyAlignment="1">
      <alignment horizontal="center" vertical="center" wrapText="1"/>
    </xf>
    <xf numFmtId="0" fontId="17" fillId="2" borderId="72" xfId="0" applyFont="1" applyFill="1" applyBorder="1" applyAlignment="1">
      <alignment horizontal="center" vertical="center" wrapText="1"/>
    </xf>
    <xf numFmtId="0" fontId="17" fillId="2" borderId="64" xfId="0" applyFont="1" applyFill="1" applyBorder="1" applyAlignment="1">
      <alignment horizontal="center"/>
    </xf>
    <xf numFmtId="0" fontId="17" fillId="2" borderId="65" xfId="0" applyFont="1" applyFill="1" applyBorder="1" applyAlignment="1">
      <alignment horizontal="center"/>
    </xf>
    <xf numFmtId="0" fontId="17" fillId="2" borderId="63" xfId="0" applyFont="1" applyFill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/>
    </xf>
    <xf numFmtId="0" fontId="15" fillId="2" borderId="61" xfId="0" applyFont="1" applyFill="1" applyBorder="1" applyAlignment="1">
      <alignment horizontal="center" vertical="center" wrapText="1"/>
    </xf>
    <xf numFmtId="0" fontId="15" fillId="2" borderId="63" xfId="0" applyFont="1" applyFill="1" applyBorder="1" applyAlignment="1">
      <alignment horizontal="center" vertical="center" wrapText="1"/>
    </xf>
    <xf numFmtId="0" fontId="17" fillId="2" borderId="67" xfId="0" applyFont="1" applyFill="1" applyBorder="1" applyAlignment="1">
      <alignment horizontal="center" vertical="center" wrapText="1"/>
    </xf>
    <xf numFmtId="0" fontId="17" fillId="2" borderId="76" xfId="0" applyFont="1" applyFill="1" applyBorder="1" applyAlignment="1">
      <alignment horizontal="center" vertical="center" wrapText="1"/>
    </xf>
    <xf numFmtId="0" fontId="17" fillId="2" borderId="7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56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72" xfId="0" applyFont="1" applyBorder="1" applyAlignment="1">
      <alignment horizontal="center" vertical="center" wrapText="1"/>
    </xf>
    <xf numFmtId="0" fontId="15" fillId="0" borderId="61" xfId="0" applyFont="1" applyBorder="1"/>
    <xf numFmtId="0" fontId="15" fillId="0" borderId="63" xfId="0" applyFont="1" applyBorder="1"/>
    <xf numFmtId="0" fontId="15" fillId="0" borderId="59" xfId="0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15" fillId="0" borderId="60" xfId="0" applyFont="1" applyBorder="1" applyAlignment="1">
      <alignment horizontal="left" wrapText="1"/>
    </xf>
    <xf numFmtId="3" fontId="15" fillId="0" borderId="59" xfId="0" applyNumberFormat="1" applyFont="1" applyBorder="1" applyAlignment="1">
      <alignment horizontal="left" wrapText="1"/>
    </xf>
    <xf numFmtId="0" fontId="15" fillId="0" borderId="59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60" xfId="0" applyFont="1" applyBorder="1" applyAlignment="1">
      <alignment horizontal="left" vertical="center" wrapText="1"/>
    </xf>
    <xf numFmtId="0" fontId="41" fillId="0" borderId="0" xfId="0" applyFont="1" applyAlignment="1">
      <alignment horizontal="center"/>
    </xf>
    <xf numFmtId="0" fontId="15" fillId="0" borderId="0" xfId="0" applyFont="1" applyAlignment="1">
      <alignment horizontal="left" vertical="top" wrapText="1"/>
    </xf>
    <xf numFmtId="0" fontId="15" fillId="0" borderId="46" xfId="0" applyFont="1" applyBorder="1" applyAlignment="1">
      <alignment horizontal="left" vertical="top" wrapText="1"/>
    </xf>
    <xf numFmtId="0" fontId="15" fillId="0" borderId="47" xfId="0" applyFont="1" applyBorder="1" applyAlignment="1">
      <alignment horizontal="left" vertical="top" wrapText="1"/>
    </xf>
    <xf numFmtId="0" fontId="15" fillId="0" borderId="48" xfId="0" applyFont="1" applyBorder="1" applyAlignment="1">
      <alignment horizontal="left" vertical="top" wrapText="1"/>
    </xf>
    <xf numFmtId="0" fontId="17" fillId="2" borderId="66" xfId="0" applyFont="1" applyFill="1" applyBorder="1" applyAlignment="1">
      <alignment horizontal="center"/>
    </xf>
    <xf numFmtId="0" fontId="15" fillId="0" borderId="49" xfId="0" applyFont="1" applyBorder="1" applyAlignment="1">
      <alignment horizontal="left" wrapText="1"/>
    </xf>
    <xf numFmtId="0" fontId="15" fillId="0" borderId="50" xfId="0" applyFont="1" applyBorder="1" applyAlignment="1">
      <alignment horizontal="left" wrapText="1"/>
    </xf>
    <xf numFmtId="0" fontId="15" fillId="0" borderId="51" xfId="0" applyFont="1" applyBorder="1" applyAlignment="1">
      <alignment horizontal="left" wrapText="1"/>
    </xf>
    <xf numFmtId="0" fontId="40" fillId="0" borderId="46" xfId="0" applyFont="1" applyBorder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17" fillId="2" borderId="52" xfId="0" applyFont="1" applyFill="1" applyBorder="1" applyAlignment="1">
      <alignment horizontal="center" vertical="center" wrapText="1"/>
    </xf>
    <xf numFmtId="0" fontId="17" fillId="2" borderId="58" xfId="0" applyFont="1" applyFill="1" applyBorder="1"/>
    <xf numFmtId="0" fontId="17" fillId="2" borderId="62" xfId="0" applyFont="1" applyFill="1" applyBorder="1"/>
    <xf numFmtId="0" fontId="17" fillId="2" borderId="55" xfId="0" applyFont="1" applyFill="1" applyBorder="1" applyAlignment="1">
      <alignment horizontal="center" vertical="center" wrapText="1"/>
    </xf>
    <xf numFmtId="0" fontId="17" fillId="2" borderId="60" xfId="0" applyFont="1" applyFill="1" applyBorder="1" applyAlignment="1">
      <alignment horizontal="center" vertical="center" wrapText="1"/>
    </xf>
    <xf numFmtId="0" fontId="17" fillId="2" borderId="51" xfId="0" applyFont="1" applyFill="1" applyBorder="1" applyAlignment="1">
      <alignment horizontal="center" vertical="center" wrapText="1"/>
    </xf>
    <xf numFmtId="0" fontId="15" fillId="0" borderId="46" xfId="0" applyFont="1" applyBorder="1" applyAlignment="1">
      <alignment horizontal="left" wrapText="1"/>
    </xf>
    <xf numFmtId="0" fontId="15" fillId="0" borderId="47" xfId="0" applyFont="1" applyBorder="1" applyAlignment="1">
      <alignment horizontal="left" wrapText="1"/>
    </xf>
    <xf numFmtId="0" fontId="15" fillId="0" borderId="48" xfId="0" applyFont="1" applyBorder="1" applyAlignment="1">
      <alignment horizontal="left" wrapText="1"/>
    </xf>
    <xf numFmtId="0" fontId="17" fillId="2" borderId="58" xfId="0" applyFont="1" applyFill="1" applyBorder="1" applyAlignment="1">
      <alignment horizontal="center" vertical="center" wrapText="1"/>
    </xf>
    <xf numFmtId="0" fontId="17" fillId="2" borderId="62" xfId="0" applyFont="1" applyFill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7" fillId="2" borderId="59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49" xfId="0" applyFont="1" applyFill="1" applyBorder="1" applyAlignment="1">
      <alignment horizontal="center" vertical="center" wrapText="1"/>
    </xf>
    <xf numFmtId="0" fontId="17" fillId="2" borderId="50" xfId="0" applyFont="1" applyFill="1" applyBorder="1" applyAlignment="1">
      <alignment horizontal="center" vertical="center" wrapText="1"/>
    </xf>
    <xf numFmtId="0" fontId="17" fillId="0" borderId="76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17" fillId="2" borderId="82" xfId="0" applyFont="1" applyFill="1" applyBorder="1" applyAlignment="1">
      <alignment horizontal="center" vertical="center" wrapText="1"/>
    </xf>
    <xf numFmtId="164" fontId="22" fillId="0" borderId="81" xfId="0" applyNumberFormat="1" applyFont="1" applyBorder="1" applyAlignment="1">
      <alignment horizontal="right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41" fontId="6" fillId="2" borderId="32" xfId="3" applyFont="1" applyFill="1" applyBorder="1" applyAlignment="1">
      <alignment horizontal="left" vertical="center"/>
    </xf>
    <xf numFmtId="0" fontId="10" fillId="4" borderId="36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/>
    </xf>
    <xf numFmtId="41" fontId="6" fillId="2" borderId="33" xfId="3" applyFont="1" applyFill="1" applyBorder="1" applyAlignment="1">
      <alignment horizontal="left" vertical="center" wrapText="1"/>
    </xf>
    <xf numFmtId="41" fontId="6" fillId="2" borderId="34" xfId="3" applyFont="1" applyFill="1" applyBorder="1" applyAlignment="1">
      <alignment horizontal="left" vertical="center" wrapText="1"/>
    </xf>
    <xf numFmtId="41" fontId="6" fillId="2" borderId="35" xfId="3" applyFont="1" applyFill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/>
    </xf>
    <xf numFmtId="0" fontId="15" fillId="2" borderId="64" xfId="0" applyFont="1" applyFill="1" applyBorder="1" applyAlignment="1">
      <alignment horizontal="left" vertical="center" wrapText="1"/>
    </xf>
    <xf numFmtId="0" fontId="15" fillId="2" borderId="65" xfId="0" applyFont="1" applyFill="1" applyBorder="1" applyAlignment="1">
      <alignment horizontal="left" vertical="center" wrapText="1"/>
    </xf>
    <xf numFmtId="0" fontId="15" fillId="2" borderId="66" xfId="0" applyFont="1" applyFill="1" applyBorder="1" applyAlignment="1">
      <alignment horizontal="left" vertical="center" wrapText="1"/>
    </xf>
    <xf numFmtId="0" fontId="15" fillId="2" borderId="66" xfId="0" applyFont="1" applyFill="1" applyBorder="1" applyAlignment="1">
      <alignment horizontal="center"/>
    </xf>
    <xf numFmtId="3" fontId="15" fillId="2" borderId="28" xfId="0" applyNumberFormat="1" applyFont="1" applyFill="1" applyBorder="1" applyAlignment="1">
      <alignment horizontal="right"/>
    </xf>
    <xf numFmtId="0" fontId="15" fillId="2" borderId="28" xfId="0" applyFont="1" applyFill="1" applyBorder="1" applyAlignment="1">
      <alignment horizontal="center"/>
    </xf>
    <xf numFmtId="3" fontId="15" fillId="2" borderId="40" xfId="0" applyNumberFormat="1" applyFont="1" applyFill="1" applyBorder="1" applyAlignment="1">
      <alignment horizontal="right" vertical="center"/>
    </xf>
    <xf numFmtId="0" fontId="15" fillId="0" borderId="64" xfId="0" applyFont="1" applyBorder="1" applyAlignment="1">
      <alignment horizontal="left" vertical="center" wrapText="1"/>
    </xf>
    <xf numFmtId="4" fontId="15" fillId="0" borderId="28" xfId="3" applyNumberFormat="1" applyFont="1" applyFill="1" applyBorder="1"/>
    <xf numFmtId="0" fontId="15" fillId="2" borderId="67" xfId="0" applyFont="1" applyFill="1" applyBorder="1"/>
    <xf numFmtId="0" fontId="15" fillId="2" borderId="28" xfId="0" applyFont="1" applyFill="1" applyBorder="1"/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174" fontId="51" fillId="0" borderId="0" xfId="0" applyNumberFormat="1" applyFont="1"/>
    <xf numFmtId="0" fontId="52" fillId="0" borderId="85" xfId="0" applyFont="1" applyBorder="1" applyAlignment="1">
      <alignment horizontal="center" vertical="center"/>
    </xf>
    <xf numFmtId="0" fontId="52" fillId="0" borderId="86" xfId="0" applyFont="1" applyBorder="1" applyAlignment="1">
      <alignment horizontal="center" vertical="center"/>
    </xf>
    <xf numFmtId="0" fontId="52" fillId="0" borderId="87" xfId="0" applyFont="1" applyBorder="1" applyAlignment="1">
      <alignment horizontal="center" vertical="center"/>
    </xf>
    <xf numFmtId="0" fontId="52" fillId="0" borderId="88" xfId="0" applyFont="1" applyBorder="1" applyAlignment="1">
      <alignment horizontal="center" vertical="center"/>
    </xf>
    <xf numFmtId="0" fontId="52" fillId="0" borderId="89" xfId="0" applyFont="1" applyBorder="1" applyAlignment="1">
      <alignment horizontal="center" vertical="center" wrapText="1"/>
    </xf>
    <xf numFmtId="0" fontId="53" fillId="0" borderId="88" xfId="0" applyFont="1" applyBorder="1" applyAlignment="1">
      <alignment horizontal="center" vertical="center" wrapText="1"/>
    </xf>
    <xf numFmtId="0" fontId="53" fillId="0" borderId="87" xfId="0" applyFont="1" applyBorder="1" applyAlignment="1">
      <alignment horizontal="center" vertical="center" wrapText="1"/>
    </xf>
    <xf numFmtId="0" fontId="53" fillId="0" borderId="86" xfId="0" applyFont="1" applyBorder="1" applyAlignment="1">
      <alignment horizontal="center" vertical="center" wrapText="1"/>
    </xf>
    <xf numFmtId="0" fontId="53" fillId="0" borderId="89" xfId="0" applyFont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60" xfId="0" applyFont="1" applyBorder="1" applyAlignment="1">
      <alignment horizontal="center" vertical="center"/>
    </xf>
    <xf numFmtId="0" fontId="52" fillId="0" borderId="59" xfId="0" applyFont="1" applyBorder="1" applyAlignment="1">
      <alignment horizontal="center" vertical="center"/>
    </xf>
    <xf numFmtId="0" fontId="52" fillId="0" borderId="61" xfId="0" applyFont="1" applyBorder="1" applyAlignment="1">
      <alignment horizontal="center" vertical="center" wrapText="1"/>
    </xf>
    <xf numFmtId="0" fontId="53" fillId="0" borderId="28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 vertical="center" wrapText="1"/>
    </xf>
    <xf numFmtId="0" fontId="53" fillId="0" borderId="61" xfId="0" applyFont="1" applyBorder="1" applyAlignment="1">
      <alignment horizontal="center" vertical="center" wrapText="1"/>
    </xf>
    <xf numFmtId="0" fontId="52" fillId="0" borderId="91" xfId="0" applyFont="1" applyBorder="1" applyAlignment="1">
      <alignment horizontal="center" vertical="center"/>
    </xf>
    <xf numFmtId="0" fontId="52" fillId="0" borderId="50" xfId="0" applyFont="1" applyBorder="1" applyAlignment="1">
      <alignment horizontal="center" vertical="center"/>
    </xf>
    <xf numFmtId="0" fontId="52" fillId="0" borderId="51" xfId="0" applyFont="1" applyBorder="1" applyAlignment="1">
      <alignment horizontal="center" vertical="center"/>
    </xf>
    <xf numFmtId="0" fontId="52" fillId="0" borderId="49" xfId="0" applyFont="1" applyBorder="1" applyAlignment="1">
      <alignment horizontal="center" vertical="center"/>
    </xf>
    <xf numFmtId="0" fontId="52" fillId="0" borderId="63" xfId="0" applyFont="1" applyBorder="1" applyAlignment="1">
      <alignment horizontal="center" vertical="center" wrapText="1"/>
    </xf>
    <xf numFmtId="0" fontId="53" fillId="0" borderId="28" xfId="0" applyFont="1" applyBorder="1" applyAlignment="1">
      <alignment horizontal="center" vertical="center"/>
    </xf>
    <xf numFmtId="0" fontId="53" fillId="0" borderId="63" xfId="0" applyFont="1" applyBorder="1" applyAlignment="1">
      <alignment horizontal="center" vertical="center" wrapText="1"/>
    </xf>
    <xf numFmtId="0" fontId="49" fillId="2" borderId="92" xfId="0" applyFont="1" applyFill="1" applyBorder="1" applyAlignment="1">
      <alignment horizontal="center"/>
    </xf>
    <xf numFmtId="0" fontId="49" fillId="2" borderId="69" xfId="0" applyFont="1" applyFill="1" applyBorder="1" applyAlignment="1">
      <alignment horizontal="center"/>
    </xf>
    <xf numFmtId="0" fontId="49" fillId="2" borderId="70" xfId="0" applyFont="1" applyFill="1" applyBorder="1" applyAlignment="1">
      <alignment horizontal="center"/>
    </xf>
    <xf numFmtId="0" fontId="49" fillId="2" borderId="78" xfId="0" applyFont="1" applyFill="1" applyBorder="1" applyAlignment="1">
      <alignment horizontal="center"/>
    </xf>
    <xf numFmtId="0" fontId="49" fillId="2" borderId="73" xfId="0" applyFont="1" applyFill="1" applyBorder="1" applyAlignment="1">
      <alignment horizontal="center"/>
    </xf>
    <xf numFmtId="0" fontId="54" fillId="2" borderId="73" xfId="0" applyFont="1" applyFill="1" applyBorder="1" applyAlignment="1">
      <alignment horizontal="center"/>
    </xf>
    <xf numFmtId="0" fontId="48" fillId="2" borderId="93" xfId="0" applyFont="1" applyFill="1" applyBorder="1" applyAlignment="1">
      <alignment horizontal="center" vertical="center"/>
    </xf>
    <xf numFmtId="0" fontId="48" fillId="2" borderId="94" xfId="0" applyFont="1" applyFill="1" applyBorder="1" applyAlignment="1">
      <alignment horizontal="center" vertical="center"/>
    </xf>
    <xf numFmtId="0" fontId="48" fillId="2" borderId="95" xfId="0" applyFont="1" applyFill="1" applyBorder="1" applyAlignment="1">
      <alignment horizontal="center" vertical="center"/>
    </xf>
    <xf numFmtId="0" fontId="49" fillId="2" borderId="0" xfId="0" applyFont="1" applyFill="1" applyAlignment="1">
      <alignment horizontal="center"/>
    </xf>
    <xf numFmtId="0" fontId="49" fillId="2" borderId="60" xfId="0" applyFont="1" applyFill="1" applyBorder="1" applyAlignment="1">
      <alignment horizontal="center"/>
    </xf>
    <xf numFmtId="0" fontId="49" fillId="2" borderId="61" xfId="0" applyFont="1" applyFill="1" applyBorder="1" applyAlignment="1">
      <alignment horizontal="center"/>
    </xf>
    <xf numFmtId="0" fontId="54" fillId="2" borderId="61" xfId="0" applyFont="1" applyFill="1" applyBorder="1" applyAlignment="1">
      <alignment horizontal="center"/>
    </xf>
    <xf numFmtId="0" fontId="52" fillId="6" borderId="96" xfId="0" applyFont="1" applyFill="1" applyBorder="1" applyAlignment="1">
      <alignment horizontal="center" vertical="center"/>
    </xf>
    <xf numFmtId="0" fontId="52" fillId="6" borderId="34" xfId="0" quotePrefix="1" applyFont="1" applyFill="1" applyBorder="1" applyAlignment="1">
      <alignment horizontal="center" vertical="center"/>
    </xf>
    <xf numFmtId="0" fontId="52" fillId="6" borderId="97" xfId="0" applyFont="1" applyFill="1" applyBorder="1" applyAlignment="1">
      <alignment horizontal="center" vertical="center"/>
    </xf>
    <xf numFmtId="0" fontId="52" fillId="6" borderId="34" xfId="0" applyFont="1" applyFill="1" applyBorder="1" applyAlignment="1">
      <alignment vertical="center" wrapText="1"/>
    </xf>
    <xf numFmtId="0" fontId="52" fillId="6" borderId="97" xfId="0" applyFont="1" applyFill="1" applyBorder="1" applyAlignment="1">
      <alignment vertical="center" wrapText="1"/>
    </xf>
    <xf numFmtId="3" fontId="52" fillId="6" borderId="98" xfId="0" applyNumberFormat="1" applyFont="1" applyFill="1" applyBorder="1" applyAlignment="1">
      <alignment vertical="center"/>
    </xf>
    <xf numFmtId="2" fontId="52" fillId="6" borderId="98" xfId="0" applyNumberFormat="1" applyFont="1" applyFill="1" applyBorder="1" applyAlignment="1">
      <alignment vertical="center"/>
    </xf>
    <xf numFmtId="4" fontId="52" fillId="6" borderId="98" xfId="0" applyNumberFormat="1" applyFont="1" applyFill="1" applyBorder="1" applyAlignment="1">
      <alignment vertical="center"/>
    </xf>
    <xf numFmtId="4" fontId="52" fillId="6" borderId="98" xfId="13" applyNumberFormat="1" applyFont="1" applyFill="1" applyBorder="1" applyAlignment="1">
      <alignment vertical="center"/>
    </xf>
    <xf numFmtId="41" fontId="52" fillId="6" borderId="98" xfId="13" applyFont="1" applyFill="1" applyBorder="1" applyAlignment="1">
      <alignment vertical="center"/>
    </xf>
    <xf numFmtId="0" fontId="52" fillId="0" borderId="96" xfId="0" applyFont="1" applyBorder="1" applyAlignment="1">
      <alignment horizontal="center" vertical="center"/>
    </xf>
    <xf numFmtId="0" fontId="52" fillId="0" borderId="34" xfId="0" applyFont="1" applyBorder="1" applyAlignment="1">
      <alignment horizontal="center" vertical="center"/>
    </xf>
    <xf numFmtId="0" fontId="52" fillId="0" borderId="97" xfId="0" applyFont="1" applyBorder="1" applyAlignment="1">
      <alignment horizontal="center" vertical="center"/>
    </xf>
    <xf numFmtId="0" fontId="52" fillId="0" borderId="34" xfId="0" applyFont="1" applyBorder="1" applyAlignment="1">
      <alignment vertical="center"/>
    </xf>
    <xf numFmtId="0" fontId="52" fillId="0" borderId="34" xfId="0" applyFont="1" applyBorder="1" applyAlignment="1">
      <alignment vertical="center" wrapText="1"/>
    </xf>
    <xf numFmtId="0" fontId="52" fillId="0" borderId="97" xfId="0" applyFont="1" applyBorder="1" applyAlignment="1">
      <alignment vertical="center" wrapText="1"/>
    </xf>
    <xf numFmtId="3" fontId="52" fillId="0" borderId="98" xfId="0" applyNumberFormat="1" applyFont="1" applyBorder="1" applyAlignment="1">
      <alignment vertical="center"/>
    </xf>
    <xf numFmtId="2" fontId="52" fillId="2" borderId="98" xfId="0" applyNumberFormat="1" applyFont="1" applyFill="1" applyBorder="1" applyAlignment="1">
      <alignment vertical="center"/>
    </xf>
    <xf numFmtId="4" fontId="52" fillId="0" borderId="98" xfId="0" applyNumberFormat="1" applyFont="1" applyBorder="1" applyAlignment="1">
      <alignment vertical="center"/>
    </xf>
    <xf numFmtId="4" fontId="52" fillId="0" borderId="98" xfId="13" applyNumberFormat="1" applyFont="1" applyFill="1" applyBorder="1" applyAlignment="1">
      <alignment vertical="center"/>
    </xf>
    <xf numFmtId="41" fontId="52" fillId="0" borderId="98" xfId="13" applyFont="1" applyFill="1" applyBorder="1" applyAlignment="1">
      <alignment vertical="center"/>
    </xf>
    <xf numFmtId="0" fontId="55" fillId="0" borderId="96" xfId="0" applyFont="1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55" fillId="0" borderId="97" xfId="0" applyFont="1" applyBorder="1" applyAlignment="1">
      <alignment horizontal="center" vertical="center"/>
    </xf>
    <xf numFmtId="0" fontId="55" fillId="0" borderId="34" xfId="0" applyFont="1" applyBorder="1" applyAlignment="1">
      <alignment vertical="center"/>
    </xf>
    <xf numFmtId="0" fontId="55" fillId="0" borderId="97" xfId="0" applyFont="1" applyBorder="1" applyAlignment="1">
      <alignment vertical="center" wrapText="1"/>
    </xf>
    <xf numFmtId="3" fontId="55" fillId="0" borderId="98" xfId="0" applyNumberFormat="1" applyFont="1" applyBorder="1" applyAlignment="1">
      <alignment vertical="center"/>
    </xf>
    <xf numFmtId="41" fontId="55" fillId="0" borderId="98" xfId="13" applyFont="1" applyFill="1" applyBorder="1" applyAlignment="1">
      <alignment vertical="center"/>
    </xf>
    <xf numFmtId="2" fontId="55" fillId="2" borderId="98" xfId="0" applyNumberFormat="1" applyFont="1" applyFill="1" applyBorder="1" applyAlignment="1">
      <alignment vertical="center"/>
    </xf>
    <xf numFmtId="4" fontId="55" fillId="0" borderId="98" xfId="0" applyNumberFormat="1" applyFont="1" applyBorder="1" applyAlignment="1">
      <alignment vertical="center"/>
    </xf>
    <xf numFmtId="4" fontId="55" fillId="0" borderId="98" xfId="13" applyNumberFormat="1" applyFont="1" applyFill="1" applyBorder="1" applyAlignment="1">
      <alignment vertical="center"/>
    </xf>
    <xf numFmtId="0" fontId="52" fillId="0" borderId="34" xfId="0" applyFont="1" applyBorder="1" applyAlignment="1">
      <alignment vertical="center" wrapText="1"/>
    </xf>
    <xf numFmtId="41" fontId="55" fillId="0" borderId="98" xfId="0" applyNumberFormat="1" applyFont="1" applyBorder="1" applyAlignment="1">
      <alignment vertical="center" wrapText="1"/>
    </xf>
    <xf numFmtId="41" fontId="53" fillId="0" borderId="98" xfId="13" applyFont="1" applyFill="1" applyBorder="1" applyAlignment="1">
      <alignment vertical="center"/>
    </xf>
    <xf numFmtId="0" fontId="52" fillId="0" borderId="34" xfId="0" applyFont="1" applyBorder="1" applyAlignment="1">
      <alignment horizontal="left" vertical="center" wrapText="1"/>
    </xf>
    <xf numFmtId="0" fontId="52" fillId="0" borderId="97" xfId="0" applyFont="1" applyBorder="1" applyAlignment="1">
      <alignment horizontal="left" vertical="center" wrapText="1"/>
    </xf>
    <xf numFmtId="0" fontId="52" fillId="0" borderId="28" xfId="0" applyFont="1" applyBorder="1" applyAlignment="1">
      <alignment horizontal="center" vertical="center"/>
    </xf>
    <xf numFmtId="41" fontId="52" fillId="0" borderId="28" xfId="13" applyFont="1" applyFill="1" applyBorder="1" applyAlignment="1">
      <alignment vertical="center"/>
    </xf>
    <xf numFmtId="167" fontId="52" fillId="0" borderId="28" xfId="13" applyNumberFormat="1" applyFont="1" applyFill="1" applyBorder="1" applyAlignment="1">
      <alignment vertical="center"/>
    </xf>
    <xf numFmtId="2" fontId="52" fillId="0" borderId="28" xfId="13" applyNumberFormat="1" applyFont="1" applyFill="1" applyBorder="1" applyAlignment="1">
      <alignment vertical="center"/>
    </xf>
    <xf numFmtId="3" fontId="52" fillId="0" borderId="28" xfId="0" applyNumberFormat="1" applyFont="1" applyBorder="1" applyAlignment="1">
      <alignment vertical="center"/>
    </xf>
    <xf numFmtId="165" fontId="0" fillId="0" borderId="0" xfId="14" applyFont="1"/>
    <xf numFmtId="0" fontId="56" fillId="0" borderId="0" xfId="0" applyFont="1"/>
    <xf numFmtId="0" fontId="57" fillId="2" borderId="0" xfId="0" applyFont="1" applyFill="1" applyAlignment="1">
      <alignment vertical="center"/>
    </xf>
    <xf numFmtId="0" fontId="58" fillId="0" borderId="0" xfId="0" applyFont="1"/>
    <xf numFmtId="0" fontId="59" fillId="0" borderId="46" xfId="0" applyFont="1" applyBorder="1"/>
    <xf numFmtId="0" fontId="60" fillId="0" borderId="47" xfId="0" applyFont="1" applyBorder="1"/>
    <xf numFmtId="0" fontId="60" fillId="0" borderId="48" xfId="0" applyFont="1" applyBorder="1"/>
    <xf numFmtId="0" fontId="61" fillId="0" borderId="0" xfId="0" applyFont="1" applyAlignment="1">
      <alignment horizontal="center"/>
    </xf>
    <xf numFmtId="0" fontId="61" fillId="0" borderId="0" xfId="0" applyFont="1"/>
    <xf numFmtId="0" fontId="57" fillId="0" borderId="0" xfId="0" applyFont="1"/>
    <xf numFmtId="0" fontId="59" fillId="0" borderId="49" xfId="0" applyFont="1" applyBorder="1"/>
    <xf numFmtId="0" fontId="60" fillId="0" borderId="50" xfId="0" applyFont="1" applyBorder="1"/>
    <xf numFmtId="0" fontId="60" fillId="0" borderId="51" xfId="0" applyFont="1" applyBorder="1"/>
    <xf numFmtId="0" fontId="62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63" fillId="0" borderId="0" xfId="0" applyFont="1"/>
    <xf numFmtId="0" fontId="63" fillId="0" borderId="0" xfId="0" applyFont="1" applyAlignment="1">
      <alignment horizontal="right"/>
    </xf>
    <xf numFmtId="0" fontId="63" fillId="0" borderId="52" xfId="0" applyFont="1" applyBorder="1" applyAlignment="1">
      <alignment horizontal="center" vertical="center" wrapText="1"/>
    </xf>
    <xf numFmtId="0" fontId="63" fillId="0" borderId="53" xfId="0" applyFont="1" applyBorder="1" applyAlignment="1">
      <alignment horizontal="center" vertical="center" wrapText="1"/>
    </xf>
    <xf numFmtId="0" fontId="63" fillId="0" borderId="54" xfId="0" applyFont="1" applyBorder="1" applyAlignment="1">
      <alignment horizontal="center" vertical="center" wrapText="1"/>
    </xf>
    <xf numFmtId="0" fontId="61" fillId="0" borderId="55" xfId="0" applyFont="1" applyBorder="1"/>
    <xf numFmtId="0" fontId="63" fillId="0" borderId="55" xfId="0" applyFont="1" applyBorder="1" applyAlignment="1">
      <alignment horizontal="center" vertical="center" wrapText="1"/>
    </xf>
    <xf numFmtId="0" fontId="63" fillId="0" borderId="56" xfId="0" applyFont="1" applyBorder="1" applyAlignment="1">
      <alignment horizontal="center"/>
    </xf>
    <xf numFmtId="0" fontId="63" fillId="0" borderId="57" xfId="0" applyFont="1" applyBorder="1" applyAlignment="1">
      <alignment horizontal="center"/>
    </xf>
    <xf numFmtId="0" fontId="63" fillId="0" borderId="71" xfId="0" applyFont="1" applyBorder="1" applyAlignment="1">
      <alignment horizontal="center" vertical="center" wrapText="1"/>
    </xf>
    <xf numFmtId="0" fontId="63" fillId="0" borderId="56" xfId="0" applyFont="1" applyBorder="1" applyAlignment="1">
      <alignment horizontal="center" vertical="center" wrapText="1"/>
    </xf>
    <xf numFmtId="0" fontId="63" fillId="0" borderId="57" xfId="0" applyFont="1" applyBorder="1" applyAlignment="1">
      <alignment horizontal="center" vertical="center" wrapText="1"/>
    </xf>
    <xf numFmtId="0" fontId="63" fillId="0" borderId="72" xfId="0" applyFont="1" applyBorder="1" applyAlignment="1">
      <alignment horizontal="center" vertical="center" wrapText="1"/>
    </xf>
    <xf numFmtId="0" fontId="63" fillId="0" borderId="76" xfId="0" applyFont="1" applyBorder="1" applyAlignment="1">
      <alignment horizontal="center" vertical="center" wrapText="1"/>
    </xf>
    <xf numFmtId="0" fontId="63" fillId="0" borderId="58" xfId="0" applyFont="1" applyBorder="1"/>
    <xf numFmtId="0" fontId="61" fillId="0" borderId="59" xfId="0" applyFont="1" applyBorder="1"/>
    <xf numFmtId="0" fontId="61" fillId="0" borderId="0" xfId="0" applyFont="1"/>
    <xf numFmtId="0" fontId="61" fillId="0" borderId="60" xfId="0" applyFont="1" applyBorder="1"/>
    <xf numFmtId="0" fontId="63" fillId="0" borderId="60" xfId="0" applyFont="1" applyBorder="1" applyAlignment="1">
      <alignment horizontal="center" vertical="center" wrapText="1"/>
    </xf>
    <xf numFmtId="0" fontId="63" fillId="0" borderId="61" xfId="0" applyFont="1" applyBorder="1" applyAlignment="1">
      <alignment horizontal="center" vertical="center" wrapText="1"/>
    </xf>
    <xf numFmtId="0" fontId="61" fillId="0" borderId="61" xfId="0" applyFont="1" applyBorder="1"/>
    <xf numFmtId="0" fontId="61" fillId="0" borderId="61" xfId="0" applyFont="1" applyBorder="1" applyAlignment="1">
      <alignment horizontal="center" vertical="center" wrapText="1"/>
    </xf>
    <xf numFmtId="0" fontId="63" fillId="0" borderId="67" xfId="0" applyFont="1" applyBorder="1" applyAlignment="1">
      <alignment horizontal="center" vertical="center" wrapText="1"/>
    </xf>
    <xf numFmtId="0" fontId="63" fillId="0" borderId="64" xfId="0" applyFont="1" applyBorder="1" applyAlignment="1">
      <alignment horizontal="center"/>
    </xf>
    <xf numFmtId="0" fontId="63" fillId="0" borderId="65" xfId="0" applyFont="1" applyBorder="1" applyAlignment="1">
      <alignment horizontal="center"/>
    </xf>
    <xf numFmtId="0" fontId="63" fillId="0" borderId="77" xfId="0" applyFont="1" applyBorder="1" applyAlignment="1">
      <alignment horizontal="center" vertical="center" wrapText="1"/>
    </xf>
    <xf numFmtId="0" fontId="63" fillId="0" borderId="62" xfId="0" applyFont="1" applyBorder="1"/>
    <xf numFmtId="0" fontId="61" fillId="0" borderId="49" xfId="0" applyFont="1" applyBorder="1"/>
    <xf numFmtId="0" fontId="61" fillId="0" borderId="50" xfId="0" applyFont="1" applyBorder="1"/>
    <xf numFmtId="0" fontId="61" fillId="0" borderId="51" xfId="0" applyFont="1" applyBorder="1"/>
    <xf numFmtId="0" fontId="63" fillId="0" borderId="51" xfId="0" applyFont="1" applyBorder="1" applyAlignment="1">
      <alignment horizontal="center" vertical="center" wrapText="1"/>
    </xf>
    <xf numFmtId="0" fontId="63" fillId="0" borderId="63" xfId="0" applyFont="1" applyBorder="1" applyAlignment="1">
      <alignment horizontal="center" vertical="center" wrapText="1"/>
    </xf>
    <xf numFmtId="0" fontId="61" fillId="0" borderId="63" xfId="0" applyFont="1" applyBorder="1"/>
    <xf numFmtId="0" fontId="61" fillId="0" borderId="63" xfId="0" applyFont="1" applyBorder="1" applyAlignment="1">
      <alignment horizontal="center" vertical="center" wrapText="1"/>
    </xf>
    <xf numFmtId="0" fontId="63" fillId="0" borderId="63" xfId="0" applyFont="1" applyBorder="1" applyAlignment="1">
      <alignment horizontal="center"/>
    </xf>
    <xf numFmtId="0" fontId="63" fillId="0" borderId="49" xfId="0" applyFont="1" applyBorder="1" applyAlignment="1">
      <alignment horizontal="center"/>
    </xf>
    <xf numFmtId="0" fontId="63" fillId="3" borderId="27" xfId="0" applyFont="1" applyFill="1" applyBorder="1" applyAlignment="1">
      <alignment horizontal="center"/>
    </xf>
    <xf numFmtId="0" fontId="63" fillId="3" borderId="64" xfId="0" applyFont="1" applyFill="1" applyBorder="1" applyAlignment="1">
      <alignment horizontal="center"/>
    </xf>
    <xf numFmtId="0" fontId="63" fillId="3" borderId="65" xfId="0" applyFont="1" applyFill="1" applyBorder="1" applyAlignment="1">
      <alignment horizontal="center"/>
    </xf>
    <xf numFmtId="0" fontId="63" fillId="3" borderId="66" xfId="0" applyFont="1" applyFill="1" applyBorder="1" applyAlignment="1">
      <alignment horizontal="center"/>
    </xf>
    <xf numFmtId="0" fontId="63" fillId="3" borderId="66" xfId="0" applyFont="1" applyFill="1" applyBorder="1" applyAlignment="1">
      <alignment horizontal="center"/>
    </xf>
    <xf numFmtId="0" fontId="63" fillId="3" borderId="28" xfId="0" applyFont="1" applyFill="1" applyBorder="1" applyAlignment="1">
      <alignment horizontal="center"/>
    </xf>
    <xf numFmtId="0" fontId="63" fillId="3" borderId="64" xfId="0" applyFont="1" applyFill="1" applyBorder="1" applyAlignment="1">
      <alignment horizontal="center"/>
    </xf>
    <xf numFmtId="0" fontId="63" fillId="3" borderId="40" xfId="0" applyFont="1" applyFill="1" applyBorder="1" applyAlignment="1">
      <alignment horizontal="center" vertical="center"/>
    </xf>
    <xf numFmtId="0" fontId="61" fillId="0" borderId="58" xfId="0" applyFont="1" applyBorder="1" applyAlignment="1">
      <alignment horizontal="center"/>
    </xf>
    <xf numFmtId="0" fontId="61" fillId="0" borderId="59" xfId="0" applyFont="1" applyBorder="1"/>
    <xf numFmtId="0" fontId="61" fillId="0" borderId="60" xfId="0" applyFont="1" applyBorder="1"/>
    <xf numFmtId="0" fontId="61" fillId="0" borderId="60" xfId="0" applyFont="1" applyBorder="1" applyAlignment="1">
      <alignment horizontal="center"/>
    </xf>
    <xf numFmtId="0" fontId="61" fillId="0" borderId="67" xfId="0" applyFont="1" applyBorder="1" applyAlignment="1">
      <alignment horizontal="center" vertical="center"/>
    </xf>
    <xf numFmtId="3" fontId="61" fillId="0" borderId="61" xfId="0" applyNumberFormat="1" applyFont="1" applyBorder="1"/>
    <xf numFmtId="3" fontId="61" fillId="0" borderId="61" xfId="0" applyNumberFormat="1" applyFont="1" applyBorder="1" applyAlignment="1">
      <alignment horizontal="center"/>
    </xf>
    <xf numFmtId="3" fontId="61" fillId="0" borderId="67" xfId="0" applyNumberFormat="1" applyFont="1" applyBorder="1" applyAlignment="1">
      <alignment horizontal="center" vertical="center"/>
    </xf>
    <xf numFmtId="4" fontId="63" fillId="0" borderId="61" xfId="15" applyNumberFormat="1" applyFont="1" applyFill="1" applyBorder="1"/>
    <xf numFmtId="2" fontId="61" fillId="0" borderId="61" xfId="0" applyNumberFormat="1" applyFont="1" applyBorder="1" applyAlignment="1">
      <alignment horizontal="center"/>
    </xf>
    <xf numFmtId="2" fontId="61" fillId="0" borderId="61" xfId="0" applyNumberFormat="1" applyFont="1" applyBorder="1"/>
    <xf numFmtId="4" fontId="61" fillId="0" borderId="59" xfId="13" applyNumberFormat="1" applyFont="1" applyFill="1" applyBorder="1"/>
    <xf numFmtId="3" fontId="61" fillId="0" borderId="77" xfId="0" applyNumberFormat="1" applyFont="1" applyBorder="1" applyAlignment="1">
      <alignment horizontal="right" vertical="center"/>
    </xf>
    <xf numFmtId="0" fontId="61" fillId="0" borderId="61" xfId="0" applyFont="1" applyBorder="1" applyAlignment="1">
      <alignment horizontal="center" vertical="center"/>
    </xf>
    <xf numFmtId="3" fontId="61" fillId="0" borderId="61" xfId="0" applyNumberFormat="1" applyFont="1" applyBorder="1" applyAlignment="1">
      <alignment horizontal="center" vertical="center"/>
    </xf>
    <xf numFmtId="1" fontId="61" fillId="0" borderId="58" xfId="13" applyNumberFormat="1" applyFont="1" applyFill="1" applyBorder="1" applyAlignment="1">
      <alignment horizontal="center" vertical="center"/>
    </xf>
    <xf numFmtId="4" fontId="63" fillId="0" borderId="61" xfId="0" applyNumberFormat="1" applyFont="1" applyBorder="1"/>
    <xf numFmtId="0" fontId="61" fillId="0" borderId="62" xfId="0" applyFont="1" applyBorder="1" applyAlignment="1">
      <alignment horizontal="left"/>
    </xf>
    <xf numFmtId="0" fontId="61" fillId="0" borderId="49" xfId="0" applyFont="1" applyBorder="1" applyAlignment="1">
      <alignment horizontal="center"/>
    </xf>
    <xf numFmtId="0" fontId="61" fillId="0" borderId="63" xfId="0" applyFont="1" applyBorder="1" applyAlignment="1">
      <alignment horizontal="center" vertical="center"/>
    </xf>
    <xf numFmtId="1" fontId="61" fillId="0" borderId="61" xfId="0" applyNumberFormat="1" applyFont="1" applyBorder="1" applyAlignment="1">
      <alignment horizontal="center"/>
    </xf>
    <xf numFmtId="173" fontId="61" fillId="0" borderId="59" xfId="13" applyNumberFormat="1" applyFont="1" applyFill="1" applyBorder="1"/>
    <xf numFmtId="0" fontId="61" fillId="0" borderId="77" xfId="0" applyFont="1" applyBorder="1"/>
    <xf numFmtId="0" fontId="64" fillId="0" borderId="68" xfId="0" applyFont="1" applyBorder="1" applyAlignment="1">
      <alignment horizontal="center"/>
    </xf>
    <xf numFmtId="0" fontId="64" fillId="0" borderId="69" xfId="0" applyFont="1" applyBorder="1" applyAlignment="1">
      <alignment horizontal="center"/>
    </xf>
    <xf numFmtId="0" fontId="64" fillId="0" borderId="70" xfId="0" applyFont="1" applyBorder="1" applyAlignment="1">
      <alignment horizontal="center"/>
    </xf>
    <xf numFmtId="3" fontId="63" fillId="0" borderId="73" xfId="16" applyNumberFormat="1" applyFont="1" applyFill="1" applyBorder="1" applyAlignment="1" applyProtection="1"/>
    <xf numFmtId="3" fontId="63" fillId="0" borderId="73" xfId="0" applyNumberFormat="1" applyFont="1" applyBorder="1" applyAlignment="1">
      <alignment horizontal="center"/>
    </xf>
    <xf numFmtId="0" fontId="61" fillId="0" borderId="69" xfId="0" applyFont="1" applyBorder="1"/>
    <xf numFmtId="4" fontId="63" fillId="0" borderId="73" xfId="15" applyNumberFormat="1" applyFont="1" applyFill="1" applyBorder="1" applyAlignment="1" applyProtection="1">
      <alignment horizontal="right" vertical="center"/>
    </xf>
    <xf numFmtId="2" fontId="63" fillId="0" borderId="73" xfId="16" applyNumberFormat="1" applyFont="1" applyFill="1" applyBorder="1" applyAlignment="1" applyProtection="1">
      <alignment horizontal="right" vertical="center"/>
    </xf>
    <xf numFmtId="3" fontId="63" fillId="0" borderId="73" xfId="16" applyNumberFormat="1" applyFont="1" applyFill="1" applyBorder="1" applyAlignment="1" applyProtection="1">
      <alignment horizontal="right" vertical="center"/>
    </xf>
    <xf numFmtId="167" fontId="63" fillId="0" borderId="78" xfId="17" applyNumberFormat="1" applyFont="1" applyFill="1" applyBorder="1" applyAlignment="1" applyProtection="1">
      <alignment horizontal="right" vertical="center"/>
    </xf>
    <xf numFmtId="3" fontId="63" fillId="0" borderId="79" xfId="16" applyNumberFormat="1" applyFont="1" applyFill="1" applyBorder="1" applyAlignment="1" applyProtection="1">
      <alignment horizontal="right" vertical="center"/>
    </xf>
    <xf numFmtId="3" fontId="61" fillId="0" borderId="0" xfId="0" applyNumberFormat="1" applyFont="1"/>
    <xf numFmtId="0" fontId="61" fillId="0" borderId="0" xfId="0" applyFont="1" applyAlignment="1">
      <alignment horizontal="left"/>
    </xf>
    <xf numFmtId="0" fontId="63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0" fontId="61" fillId="0" borderId="0" xfId="0" quotePrefix="1" applyFont="1" applyAlignment="1">
      <alignment horizontal="left"/>
    </xf>
    <xf numFmtId="0" fontId="63" fillId="3" borderId="67" xfId="0" applyFont="1" applyFill="1" applyBorder="1" applyAlignment="1">
      <alignment horizontal="center"/>
    </xf>
    <xf numFmtId="0" fontId="63" fillId="6" borderId="40" xfId="0" applyFont="1" applyFill="1" applyBorder="1" applyAlignment="1">
      <alignment horizontal="center" vertical="center"/>
    </xf>
    <xf numFmtId="3" fontId="61" fillId="0" borderId="67" xfId="0" applyNumberFormat="1" applyFont="1" applyBorder="1"/>
    <xf numFmtId="3" fontId="61" fillId="5" borderId="74" xfId="0" applyNumberFormat="1" applyFont="1" applyFill="1" applyBorder="1" applyAlignment="1">
      <alignment horizontal="right" vertical="center" wrapText="1"/>
    </xf>
    <xf numFmtId="3" fontId="61" fillId="5" borderId="75" xfId="0" applyNumberFormat="1" applyFont="1" applyFill="1" applyBorder="1" applyAlignment="1">
      <alignment horizontal="right" vertical="center" wrapText="1"/>
    </xf>
    <xf numFmtId="3" fontId="61" fillId="5" borderId="0" xfId="0" applyNumberFormat="1" applyFont="1" applyFill="1" applyAlignment="1">
      <alignment horizontal="right" vertical="center" wrapText="1"/>
    </xf>
    <xf numFmtId="0" fontId="61" fillId="0" borderId="60" xfId="0" applyFont="1" applyBorder="1" applyAlignment="1">
      <alignment horizontal="left"/>
    </xf>
    <xf numFmtId="2" fontId="61" fillId="0" borderId="73" xfId="0" applyNumberFormat="1" applyFont="1" applyBorder="1"/>
    <xf numFmtId="172" fontId="63" fillId="0" borderId="73" xfId="16" applyNumberFormat="1" applyFont="1" applyFill="1" applyBorder="1" applyAlignment="1" applyProtection="1">
      <alignment horizontal="right" vertical="center"/>
    </xf>
    <xf numFmtId="4" fontId="67" fillId="0" borderId="0" xfId="0" applyNumberFormat="1" applyFont="1"/>
    <xf numFmtId="4" fontId="61" fillId="0" borderId="0" xfId="0" applyNumberFormat="1" applyFont="1"/>
    <xf numFmtId="164" fontId="68" fillId="0" borderId="80" xfId="0" applyNumberFormat="1" applyFont="1" applyBorder="1" applyAlignment="1">
      <alignment horizontal="right" vertical="center" wrapText="1"/>
    </xf>
    <xf numFmtId="164" fontId="68" fillId="0" borderId="81" xfId="0" applyNumberFormat="1" applyFont="1" applyBorder="1" applyAlignment="1">
      <alignment horizontal="right" vertical="center" wrapText="1"/>
    </xf>
    <xf numFmtId="3" fontId="57" fillId="0" borderId="0" xfId="0" applyNumberFormat="1" applyFont="1"/>
    <xf numFmtId="3" fontId="61" fillId="5" borderId="67" xfId="0" applyNumberFormat="1" applyFont="1" applyFill="1" applyBorder="1" applyAlignment="1">
      <alignment horizontal="right" vertical="center" wrapText="1"/>
    </xf>
    <xf numFmtId="3" fontId="0" fillId="0" borderId="0" xfId="14" applyNumberFormat="1" applyFont="1"/>
    <xf numFmtId="3" fontId="61" fillId="0" borderId="59" xfId="0" applyNumberFormat="1" applyFont="1" applyBorder="1"/>
    <xf numFmtId="0" fontId="61" fillId="0" borderId="59" xfId="0" applyFont="1" applyBorder="1" applyAlignment="1">
      <alignment horizontal="left"/>
    </xf>
    <xf numFmtId="3" fontId="61" fillId="0" borderId="59" xfId="0" applyNumberFormat="1" applyFont="1" applyBorder="1" applyAlignment="1">
      <alignment horizontal="left"/>
    </xf>
    <xf numFmtId="0" fontId="61" fillId="0" borderId="58" xfId="0" applyFont="1" applyBorder="1" applyAlignment="1">
      <alignment horizontal="center" vertical="center"/>
    </xf>
    <xf numFmtId="0" fontId="61" fillId="0" borderId="59" xfId="0" applyFont="1" applyBorder="1" applyAlignment="1">
      <alignment horizontal="left" wrapText="1"/>
    </xf>
    <xf numFmtId="0" fontId="61" fillId="0" borderId="0" xfId="0" applyFont="1" applyAlignment="1">
      <alignment horizontal="left" wrapText="1"/>
    </xf>
    <xf numFmtId="0" fontId="61" fillId="0" borderId="60" xfId="0" applyFont="1" applyBorder="1" applyAlignment="1">
      <alignment horizontal="left" wrapText="1"/>
    </xf>
    <xf numFmtId="3" fontId="61" fillId="0" borderId="59" xfId="0" applyNumberFormat="1" applyFont="1" applyBorder="1" applyAlignment="1">
      <alignment horizontal="left" wrapText="1"/>
    </xf>
    <xf numFmtId="0" fontId="61" fillId="0" borderId="59" xfId="0" applyFont="1" applyBorder="1" applyAlignment="1">
      <alignment horizontal="left" vertical="center" wrapText="1"/>
    </xf>
    <xf numFmtId="0" fontId="61" fillId="0" borderId="0" xfId="0" applyFont="1" applyAlignment="1">
      <alignment horizontal="left" vertical="center" wrapText="1"/>
    </xf>
    <xf numFmtId="0" fontId="61" fillId="0" borderId="60" xfId="0" applyFont="1" applyBorder="1" applyAlignment="1">
      <alignment horizontal="left" vertical="center" wrapText="1"/>
    </xf>
    <xf numFmtId="3" fontId="61" fillId="5" borderId="98" xfId="0" applyNumberFormat="1" applyFont="1" applyFill="1" applyBorder="1" applyAlignment="1">
      <alignment horizontal="right" vertical="center" wrapText="1"/>
    </xf>
    <xf numFmtId="3" fontId="61" fillId="0" borderId="59" xfId="0" applyNumberFormat="1" applyFont="1" applyBorder="1" applyAlignment="1">
      <alignment horizontal="left" wrapText="1"/>
    </xf>
    <xf numFmtId="0" fontId="61" fillId="0" borderId="0" xfId="0" applyFont="1" applyAlignment="1">
      <alignment horizontal="left" wrapText="1"/>
    </xf>
    <xf numFmtId="171" fontId="57" fillId="0" borderId="0" xfId="14" applyNumberFormat="1" applyFont="1" applyFill="1"/>
    <xf numFmtId="165" fontId="57" fillId="0" borderId="0" xfId="14" applyFont="1" applyFill="1"/>
    <xf numFmtId="165" fontId="57" fillId="0" borderId="0" xfId="0" applyNumberFormat="1" applyFont="1"/>
    <xf numFmtId="0" fontId="69" fillId="0" borderId="0" xfId="0" applyFont="1"/>
    <xf numFmtId="0" fontId="61" fillId="0" borderId="62" xfId="0" applyFont="1" applyBorder="1" applyAlignment="1">
      <alignment horizontal="center"/>
    </xf>
    <xf numFmtId="0" fontId="63" fillId="0" borderId="0" xfId="0" applyFont="1" applyAlignment="1">
      <alignment horizontal="left" vertical="top"/>
    </xf>
    <xf numFmtId="0" fontId="63" fillId="0" borderId="0" xfId="0" applyFont="1" applyAlignment="1">
      <alignment vertical="top"/>
    </xf>
    <xf numFmtId="0" fontId="63" fillId="0" borderId="0" xfId="0" applyFont="1" applyAlignment="1">
      <alignment horizontal="right" vertical="top"/>
    </xf>
    <xf numFmtId="0" fontId="61" fillId="0" borderId="0" xfId="0" applyFont="1" applyAlignment="1">
      <alignment horizontal="left" vertical="top" wrapText="1"/>
    </xf>
    <xf numFmtId="0" fontId="63" fillId="2" borderId="52" xfId="0" applyFont="1" applyFill="1" applyBorder="1" applyAlignment="1">
      <alignment horizontal="center" vertical="center" wrapText="1"/>
    </xf>
    <xf numFmtId="0" fontId="63" fillId="2" borderId="53" xfId="0" applyFont="1" applyFill="1" applyBorder="1" applyAlignment="1">
      <alignment horizontal="center" vertical="center" wrapText="1"/>
    </xf>
    <xf numFmtId="0" fontId="63" fillId="2" borderId="54" xfId="0" applyFont="1" applyFill="1" applyBorder="1" applyAlignment="1">
      <alignment horizontal="center" vertical="center" wrapText="1"/>
    </xf>
    <xf numFmtId="0" fontId="61" fillId="2" borderId="55" xfId="0" applyFont="1" applyFill="1" applyBorder="1"/>
    <xf numFmtId="0" fontId="63" fillId="2" borderId="55" xfId="0" applyFont="1" applyFill="1" applyBorder="1" applyAlignment="1">
      <alignment horizontal="center" vertical="center" wrapText="1"/>
    </xf>
    <xf numFmtId="0" fontId="63" fillId="2" borderId="56" xfId="0" applyFont="1" applyFill="1" applyBorder="1" applyAlignment="1">
      <alignment horizontal="center"/>
    </xf>
    <xf numFmtId="0" fontId="63" fillId="2" borderId="57" xfId="0" applyFont="1" applyFill="1" applyBorder="1" applyAlignment="1">
      <alignment horizontal="center"/>
    </xf>
    <xf numFmtId="0" fontId="63" fillId="2" borderId="71" xfId="0" applyFont="1" applyFill="1" applyBorder="1" applyAlignment="1">
      <alignment horizontal="center" vertical="center" wrapText="1"/>
    </xf>
    <xf numFmtId="0" fontId="63" fillId="2" borderId="56" xfId="0" applyFont="1" applyFill="1" applyBorder="1" applyAlignment="1">
      <alignment horizontal="center" vertical="center" wrapText="1"/>
    </xf>
    <xf numFmtId="0" fontId="63" fillId="2" borderId="57" xfId="0" applyFont="1" applyFill="1" applyBorder="1" applyAlignment="1">
      <alignment horizontal="center" vertical="center" wrapText="1"/>
    </xf>
    <xf numFmtId="0" fontId="63" fillId="2" borderId="72" xfId="0" applyFont="1" applyFill="1" applyBorder="1" applyAlignment="1">
      <alignment horizontal="center" vertical="center" wrapText="1"/>
    </xf>
    <xf numFmtId="0" fontId="63" fillId="2" borderId="76" xfId="0" applyFont="1" applyFill="1" applyBorder="1" applyAlignment="1">
      <alignment horizontal="center" vertical="center" wrapText="1"/>
    </xf>
    <xf numFmtId="0" fontId="63" fillId="2" borderId="58" xfId="0" applyFont="1" applyFill="1" applyBorder="1"/>
    <xf numFmtId="0" fontId="61" fillId="2" borderId="59" xfId="0" applyFont="1" applyFill="1" applyBorder="1"/>
    <xf numFmtId="0" fontId="61" fillId="2" borderId="0" xfId="0" applyFont="1" applyFill="1"/>
    <xf numFmtId="0" fontId="61" fillId="2" borderId="60" xfId="0" applyFont="1" applyFill="1" applyBorder="1"/>
    <xf numFmtId="0" fontId="63" fillId="2" borderId="60" xfId="0" applyFont="1" applyFill="1" applyBorder="1" applyAlignment="1">
      <alignment horizontal="center" vertical="center" wrapText="1"/>
    </xf>
    <xf numFmtId="0" fontId="63" fillId="2" borderId="61" xfId="0" applyFont="1" applyFill="1" applyBorder="1" applyAlignment="1">
      <alignment horizontal="center" vertical="center" wrapText="1"/>
    </xf>
    <xf numFmtId="0" fontId="61" fillId="2" borderId="61" xfId="0" applyFont="1" applyFill="1" applyBorder="1"/>
    <xf numFmtId="0" fontId="61" fillId="2" borderId="61" xfId="0" applyFont="1" applyFill="1" applyBorder="1" applyAlignment="1">
      <alignment horizontal="center" vertical="center" wrapText="1"/>
    </xf>
    <xf numFmtId="0" fontId="63" fillId="2" borderId="67" xfId="0" applyFont="1" applyFill="1" applyBorder="1" applyAlignment="1">
      <alignment horizontal="center" vertical="center" wrapText="1"/>
    </xf>
    <xf numFmtId="0" fontId="63" fillId="2" borderId="64" xfId="0" applyFont="1" applyFill="1" applyBorder="1" applyAlignment="1">
      <alignment horizontal="center"/>
    </xf>
    <xf numFmtId="0" fontId="63" fillId="2" borderId="65" xfId="0" applyFont="1" applyFill="1" applyBorder="1" applyAlignment="1">
      <alignment horizontal="center"/>
    </xf>
    <xf numFmtId="0" fontId="63" fillId="2" borderId="77" xfId="0" applyFont="1" applyFill="1" applyBorder="1" applyAlignment="1">
      <alignment horizontal="center" vertical="center" wrapText="1"/>
    </xf>
    <xf numFmtId="0" fontId="63" fillId="2" borderId="62" xfId="0" applyFont="1" applyFill="1" applyBorder="1"/>
    <xf numFmtId="0" fontId="61" fillId="2" borderId="49" xfId="0" applyFont="1" applyFill="1" applyBorder="1"/>
    <xf numFmtId="0" fontId="61" fillId="2" borderId="50" xfId="0" applyFont="1" applyFill="1" applyBorder="1"/>
    <xf numFmtId="0" fontId="61" fillId="2" borderId="51" xfId="0" applyFont="1" applyFill="1" applyBorder="1"/>
    <xf numFmtId="0" fontId="63" fillId="2" borderId="51" xfId="0" applyFont="1" applyFill="1" applyBorder="1" applyAlignment="1">
      <alignment horizontal="center" vertical="center" wrapText="1"/>
    </xf>
    <xf numFmtId="0" fontId="63" fillId="2" borderId="63" xfId="0" applyFont="1" applyFill="1" applyBorder="1" applyAlignment="1">
      <alignment horizontal="center" vertical="center" wrapText="1"/>
    </xf>
    <xf numFmtId="0" fontId="61" fillId="2" borderId="63" xfId="0" applyFont="1" applyFill="1" applyBorder="1"/>
    <xf numFmtId="0" fontId="61" fillId="2" borderId="63" xfId="0" applyFont="1" applyFill="1" applyBorder="1" applyAlignment="1">
      <alignment horizontal="center" vertical="center" wrapText="1"/>
    </xf>
    <xf numFmtId="0" fontId="63" fillId="2" borderId="63" xfId="0" applyFont="1" applyFill="1" applyBorder="1" applyAlignment="1">
      <alignment horizontal="center"/>
    </xf>
    <xf numFmtId="0" fontId="63" fillId="2" borderId="49" xfId="0" applyFont="1" applyFill="1" applyBorder="1" applyAlignment="1">
      <alignment horizontal="center"/>
    </xf>
    <xf numFmtId="0" fontId="61" fillId="0" borderId="58" xfId="0" applyFont="1" applyBorder="1" applyAlignment="1">
      <alignment horizontal="center" vertical="top"/>
    </xf>
    <xf numFmtId="0" fontId="61" fillId="0" borderId="46" xfId="0" applyFont="1" applyBorder="1" applyAlignment="1">
      <alignment horizontal="left" vertical="top" wrapText="1"/>
    </xf>
    <xf numFmtId="0" fontId="61" fillId="0" borderId="47" xfId="0" applyFont="1" applyBorder="1" applyAlignment="1">
      <alignment horizontal="left" vertical="top" wrapText="1"/>
    </xf>
    <xf numFmtId="0" fontId="61" fillId="0" borderId="48" xfId="0" applyFont="1" applyBorder="1" applyAlignment="1">
      <alignment horizontal="left" vertical="top" wrapText="1"/>
    </xf>
    <xf numFmtId="3" fontId="61" fillId="0" borderId="61" xfId="0" applyNumberFormat="1" applyFont="1" applyBorder="1" applyAlignment="1">
      <alignment vertical="top"/>
    </xf>
    <xf numFmtId="3" fontId="61" fillId="0" borderId="61" xfId="0" applyNumberFormat="1" applyFont="1" applyBorder="1" applyAlignment="1">
      <alignment horizontal="center" vertical="top"/>
    </xf>
    <xf numFmtId="3" fontId="61" fillId="0" borderId="67" xfId="0" applyNumberFormat="1" applyFont="1" applyBorder="1" applyAlignment="1">
      <alignment horizontal="center" vertical="top"/>
    </xf>
    <xf numFmtId="0" fontId="61" fillId="0" borderId="0" xfId="0" quotePrefix="1" applyFont="1" applyAlignment="1">
      <alignment horizontal="left" vertical="top"/>
    </xf>
    <xf numFmtId="10" fontId="63" fillId="0" borderId="61" xfId="15" applyNumberFormat="1" applyFont="1" applyFill="1" applyBorder="1"/>
    <xf numFmtId="0" fontId="70" fillId="0" borderId="0" xfId="0" applyFont="1"/>
    <xf numFmtId="3" fontId="71" fillId="0" borderId="0" xfId="0" applyNumberFormat="1" applyFont="1" applyAlignment="1">
      <alignment horizontal="right" vertical="center" wrapText="1"/>
    </xf>
    <xf numFmtId="0" fontId="63" fillId="2" borderId="58" xfId="0" applyFont="1" applyFill="1" applyBorder="1" applyAlignment="1">
      <alignment horizontal="center" vertical="center" wrapText="1"/>
    </xf>
    <xf numFmtId="0" fontId="63" fillId="2" borderId="59" xfId="0" applyFont="1" applyFill="1" applyBorder="1" applyAlignment="1">
      <alignment horizontal="center" vertical="center" wrapText="1"/>
    </xf>
    <xf numFmtId="0" fontId="63" fillId="2" borderId="0" xfId="0" applyFont="1" applyFill="1" applyAlignment="1">
      <alignment horizontal="center" vertical="center" wrapText="1"/>
    </xf>
    <xf numFmtId="0" fontId="63" fillId="2" borderId="66" xfId="0" applyFont="1" applyFill="1" applyBorder="1" applyAlignment="1">
      <alignment horizontal="center"/>
    </xf>
    <xf numFmtId="0" fontId="63" fillId="2" borderId="62" xfId="0" applyFont="1" applyFill="1" applyBorder="1" applyAlignment="1">
      <alignment horizontal="center" vertical="center" wrapText="1"/>
    </xf>
    <xf numFmtId="0" fontId="63" fillId="2" borderId="49" xfId="0" applyFont="1" applyFill="1" applyBorder="1" applyAlignment="1">
      <alignment horizontal="center" vertical="center" wrapText="1"/>
    </xf>
    <xf numFmtId="0" fontId="63" fillId="2" borderId="50" xfId="0" applyFont="1" applyFill="1" applyBorder="1" applyAlignment="1">
      <alignment horizontal="center" vertical="center" wrapText="1"/>
    </xf>
    <xf numFmtId="0" fontId="63" fillId="2" borderId="82" xfId="0" applyFont="1" applyFill="1" applyBorder="1" applyAlignment="1">
      <alignment horizontal="center" vertical="center" wrapText="1"/>
    </xf>
    <xf numFmtId="0" fontId="61" fillId="0" borderId="49" xfId="0" applyFont="1" applyBorder="1" applyAlignment="1">
      <alignment horizontal="left" wrapText="1"/>
    </xf>
    <xf numFmtId="0" fontId="61" fillId="0" borderId="50" xfId="0" applyFont="1" applyBorder="1" applyAlignment="1">
      <alignment horizontal="left" wrapText="1"/>
    </xf>
    <xf numFmtId="0" fontId="61" fillId="0" borderId="51" xfId="0" applyFont="1" applyBorder="1" applyAlignment="1">
      <alignment horizontal="left" wrapText="1"/>
    </xf>
    <xf numFmtId="0" fontId="61" fillId="0" borderId="67" xfId="0" applyFont="1" applyBorder="1" applyAlignment="1">
      <alignment horizontal="center" vertical="center"/>
    </xf>
    <xf numFmtId="4" fontId="63" fillId="0" borderId="61" xfId="15" applyNumberFormat="1" applyFont="1" applyFill="1" applyBorder="1" applyAlignment="1">
      <alignment vertical="top"/>
    </xf>
    <xf numFmtId="2" fontId="61" fillId="0" borderId="61" xfId="0" applyNumberFormat="1" applyFont="1" applyBorder="1" applyAlignment="1">
      <alignment horizontal="center" vertical="top"/>
    </xf>
    <xf numFmtId="2" fontId="61" fillId="0" borderId="61" xfId="0" applyNumberFormat="1" applyFont="1" applyBorder="1" applyAlignment="1">
      <alignment vertical="top"/>
    </xf>
    <xf numFmtId="4" fontId="61" fillId="0" borderId="59" xfId="13" applyNumberFormat="1" applyFont="1" applyFill="1" applyBorder="1" applyAlignment="1">
      <alignment vertical="top"/>
    </xf>
    <xf numFmtId="3" fontId="61" fillId="0" borderId="77" xfId="0" applyNumberFormat="1" applyFont="1" applyBorder="1" applyAlignment="1">
      <alignment horizontal="right" vertical="top"/>
    </xf>
    <xf numFmtId="0" fontId="66" fillId="0" borderId="0" xfId="0" applyFont="1"/>
    <xf numFmtId="0" fontId="61" fillId="2" borderId="27" xfId="0" applyFont="1" applyFill="1" applyBorder="1" applyAlignment="1">
      <alignment horizontal="center" vertical="center"/>
    </xf>
    <xf numFmtId="0" fontId="61" fillId="2" borderId="64" xfId="0" applyFont="1" applyFill="1" applyBorder="1" applyAlignment="1">
      <alignment horizontal="left" vertical="center" wrapText="1"/>
    </xf>
    <xf numFmtId="0" fontId="61" fillId="2" borderId="65" xfId="0" applyFont="1" applyFill="1" applyBorder="1" applyAlignment="1">
      <alignment horizontal="left" vertical="center" wrapText="1"/>
    </xf>
    <xf numFmtId="0" fontId="61" fillId="2" borderId="66" xfId="0" applyFont="1" applyFill="1" applyBorder="1" applyAlignment="1">
      <alignment horizontal="left" vertical="center" wrapText="1"/>
    </xf>
    <xf numFmtId="0" fontId="61" fillId="2" borderId="66" xfId="0" applyFont="1" applyFill="1" applyBorder="1" applyAlignment="1">
      <alignment horizontal="center"/>
    </xf>
    <xf numFmtId="3" fontId="61" fillId="2" borderId="28" xfId="0" applyNumberFormat="1" applyFont="1" applyFill="1" applyBorder="1" applyAlignment="1">
      <alignment horizontal="right"/>
    </xf>
    <xf numFmtId="0" fontId="61" fillId="2" borderId="28" xfId="0" applyFont="1" applyFill="1" applyBorder="1" applyAlignment="1">
      <alignment horizontal="center"/>
    </xf>
    <xf numFmtId="4" fontId="63" fillId="0" borderId="61" xfId="15" applyNumberFormat="1" applyFont="1" applyFill="1" applyBorder="1" applyAlignment="1"/>
    <xf numFmtId="3" fontId="61" fillId="2" borderId="40" xfId="0" applyNumberFormat="1" applyFont="1" applyFill="1" applyBorder="1" applyAlignment="1">
      <alignment horizontal="right" vertical="center"/>
    </xf>
    <xf numFmtId="0" fontId="61" fillId="0" borderId="64" xfId="0" applyFont="1" applyBorder="1" applyAlignment="1">
      <alignment horizontal="left" vertical="center" wrapText="1"/>
    </xf>
    <xf numFmtId="0" fontId="61" fillId="0" borderId="65" xfId="0" applyFont="1" applyBorder="1" applyAlignment="1">
      <alignment horizontal="left" vertical="center" wrapText="1"/>
    </xf>
    <xf numFmtId="0" fontId="61" fillId="0" borderId="66" xfId="0" applyFont="1" applyBorder="1" applyAlignment="1">
      <alignment horizontal="left" vertical="center" wrapText="1"/>
    </xf>
    <xf numFmtId="4" fontId="63" fillId="0" borderId="28" xfId="15" applyNumberFormat="1" applyFont="1" applyFill="1" applyBorder="1"/>
    <xf numFmtId="2" fontId="61" fillId="0" borderId="28" xfId="0" applyNumberFormat="1" applyFont="1" applyBorder="1" applyAlignment="1">
      <alignment horizontal="center"/>
    </xf>
    <xf numFmtId="2" fontId="61" fillId="0" borderId="28" xfId="0" applyNumberFormat="1" applyFont="1" applyBorder="1"/>
    <xf numFmtId="4" fontId="61" fillId="0" borderId="28" xfId="13" applyNumberFormat="1" applyFont="1" applyFill="1" applyBorder="1"/>
    <xf numFmtId="0" fontId="61" fillId="2" borderId="67" xfId="0" applyFont="1" applyFill="1" applyBorder="1"/>
    <xf numFmtId="0" fontId="61" fillId="2" borderId="28" xfId="0" applyFont="1" applyFill="1" applyBorder="1"/>
    <xf numFmtId="0" fontId="67" fillId="0" borderId="0" xfId="0" applyFont="1"/>
    <xf numFmtId="0" fontId="61" fillId="0" borderId="83" xfId="0" applyFont="1" applyBorder="1" applyAlignment="1">
      <alignment horizontal="center" vertical="top"/>
    </xf>
    <xf numFmtId="0" fontId="61" fillId="0" borderId="67" xfId="0" applyFont="1" applyBorder="1" applyAlignment="1">
      <alignment horizontal="left" vertical="top" wrapText="1"/>
    </xf>
    <xf numFmtId="0" fontId="61" fillId="0" borderId="67" xfId="0" applyFont="1" applyBorder="1" applyAlignment="1">
      <alignment horizontal="center"/>
    </xf>
    <xf numFmtId="3" fontId="61" fillId="0" borderId="67" xfId="0" applyNumberFormat="1" applyFont="1" applyBorder="1" applyAlignment="1">
      <alignment vertical="top"/>
    </xf>
    <xf numFmtId="4" fontId="63" fillId="0" borderId="67" xfId="15" applyNumberFormat="1" applyFont="1" applyFill="1" applyBorder="1"/>
    <xf numFmtId="2" fontId="61" fillId="0" borderId="67" xfId="0" applyNumberFormat="1" applyFont="1" applyBorder="1" applyAlignment="1">
      <alignment horizontal="center"/>
    </xf>
    <xf numFmtId="2" fontId="61" fillId="0" borderId="67" xfId="0" applyNumberFormat="1" applyFont="1" applyBorder="1"/>
    <xf numFmtId="4" fontId="61" fillId="0" borderId="67" xfId="13" applyNumberFormat="1" applyFont="1" applyFill="1" applyBorder="1"/>
    <xf numFmtId="3" fontId="61" fillId="0" borderId="84" xfId="0" applyNumberFormat="1" applyFont="1" applyBorder="1" applyAlignment="1">
      <alignment horizontal="right" vertical="center"/>
    </xf>
    <xf numFmtId="0" fontId="61" fillId="0" borderId="61" xfId="0" applyFont="1" applyBorder="1" applyAlignment="1">
      <alignment horizontal="left" vertical="top" wrapText="1"/>
    </xf>
    <xf numFmtId="0" fontId="61" fillId="0" borderId="61" xfId="0" applyFont="1" applyBorder="1" applyAlignment="1">
      <alignment horizontal="center"/>
    </xf>
    <xf numFmtId="4" fontId="61" fillId="0" borderId="61" xfId="13" applyNumberFormat="1" applyFont="1" applyFill="1" applyBorder="1"/>
    <xf numFmtId="0" fontId="61" fillId="0" borderId="0" xfId="0" applyFont="1" applyAlignment="1">
      <alignment wrapText="1"/>
    </xf>
    <xf numFmtId="0" fontId="61" fillId="0" borderId="46" xfId="0" applyFont="1" applyBorder="1" applyAlignment="1">
      <alignment horizontal="left" wrapText="1"/>
    </xf>
    <xf numFmtId="0" fontId="61" fillId="0" borderId="47" xfId="0" applyFont="1" applyBorder="1" applyAlignment="1">
      <alignment horizontal="left" wrapText="1"/>
    </xf>
    <xf numFmtId="0" fontId="61" fillId="0" borderId="48" xfId="0" applyFont="1" applyBorder="1" applyAlignment="1">
      <alignment horizontal="left" wrapText="1"/>
    </xf>
    <xf numFmtId="3" fontId="61" fillId="0" borderId="61" xfId="18" applyNumberFormat="1" applyFont="1" applyBorder="1" applyAlignment="1">
      <alignment horizontal="right"/>
    </xf>
    <xf numFmtId="4" fontId="63" fillId="0" borderId="61" xfId="15" applyNumberFormat="1" applyFont="1" applyFill="1" applyBorder="1" applyAlignment="1">
      <alignment vertical="center"/>
    </xf>
    <xf numFmtId="2" fontId="61" fillId="0" borderId="61" xfId="0" applyNumberFormat="1" applyFont="1" applyBorder="1" applyAlignment="1">
      <alignment horizontal="center" vertical="center"/>
    </xf>
    <xf numFmtId="2" fontId="61" fillId="0" borderId="61" xfId="0" applyNumberFormat="1" applyFont="1" applyBorder="1" applyAlignment="1">
      <alignment vertical="center"/>
    </xf>
    <xf numFmtId="4" fontId="61" fillId="0" borderId="59" xfId="13" applyNumberFormat="1" applyFont="1" applyFill="1" applyBorder="1" applyAlignment="1">
      <alignment vertical="center"/>
    </xf>
    <xf numFmtId="0" fontId="61" fillId="0" borderId="60" xfId="0" applyFont="1" applyBorder="1" applyAlignment="1">
      <alignment horizontal="left" wrapText="1"/>
    </xf>
    <xf numFmtId="3" fontId="61" fillId="0" borderId="59" xfId="0" applyNumberFormat="1" applyFont="1" applyBorder="1" applyAlignment="1">
      <alignment horizontal="center"/>
    </xf>
    <xf numFmtId="4" fontId="63" fillId="0" borderId="60" xfId="15" applyNumberFormat="1" applyFont="1" applyFill="1" applyBorder="1" applyAlignment="1">
      <alignment vertical="center"/>
    </xf>
    <xf numFmtId="3" fontId="61" fillId="0" borderId="61" xfId="0" applyNumberFormat="1" applyFont="1" applyBorder="1" applyAlignment="1">
      <alignment vertical="center"/>
    </xf>
    <xf numFmtId="0" fontId="61" fillId="0" borderId="0" xfId="0" applyFont="1" applyAlignment="1">
      <alignment horizontal="left" vertical="top"/>
    </xf>
    <xf numFmtId="0" fontId="61" fillId="0" borderId="0" xfId="0" applyFont="1" applyAlignment="1">
      <alignment vertical="center" wrapText="1"/>
    </xf>
    <xf numFmtId="3" fontId="61" fillId="0" borderId="67" xfId="18" applyNumberFormat="1" applyFont="1" applyBorder="1" applyAlignment="1">
      <alignment horizontal="right"/>
    </xf>
    <xf numFmtId="3" fontId="61" fillId="0" borderId="67" xfId="0" applyNumberFormat="1" applyFont="1" applyBorder="1" applyAlignment="1">
      <alignment horizontal="center"/>
    </xf>
    <xf numFmtId="4" fontId="63" fillId="0" borderId="67" xfId="15" applyNumberFormat="1" applyFont="1" applyFill="1" applyBorder="1" applyAlignment="1">
      <alignment vertical="center"/>
    </xf>
    <xf numFmtId="2" fontId="61" fillId="0" borderId="67" xfId="0" applyNumberFormat="1" applyFont="1" applyBorder="1" applyAlignment="1">
      <alignment horizontal="center" vertical="center"/>
    </xf>
    <xf numFmtId="2" fontId="61" fillId="0" borderId="67" xfId="0" applyNumberFormat="1" applyFont="1" applyBorder="1" applyAlignment="1">
      <alignment vertical="center"/>
    </xf>
    <xf numFmtId="4" fontId="61" fillId="0" borderId="46" xfId="13" applyNumberFormat="1" applyFont="1" applyFill="1" applyBorder="1" applyAlignment="1">
      <alignment vertical="center"/>
    </xf>
    <xf numFmtId="0" fontId="57" fillId="0" borderId="0" xfId="0" applyFont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73" fillId="2" borderId="0" xfId="0" applyFont="1" applyFill="1" applyAlignment="1">
      <alignment horizontal="left" vertical="center"/>
    </xf>
    <xf numFmtId="0" fontId="73" fillId="2" borderId="0" xfId="0" applyFont="1" applyFill="1" applyAlignment="1">
      <alignment vertical="center"/>
    </xf>
    <xf numFmtId="0" fontId="74" fillId="2" borderId="0" xfId="0" applyFont="1" applyFill="1" applyAlignment="1">
      <alignment vertical="center"/>
    </xf>
    <xf numFmtId="0" fontId="73" fillId="2" borderId="0" xfId="0" applyFont="1" applyFill="1" applyAlignment="1">
      <alignment horizontal="center" vertical="center"/>
    </xf>
    <xf numFmtId="3" fontId="57" fillId="2" borderId="0" xfId="0" applyNumberFormat="1" applyFont="1" applyFill="1" applyAlignment="1">
      <alignment vertical="center"/>
    </xf>
    <xf numFmtId="0" fontId="73" fillId="2" borderId="0" xfId="0" applyFont="1" applyFill="1" applyAlignment="1">
      <alignment horizontal="right" vertical="center"/>
    </xf>
    <xf numFmtId="0" fontId="74" fillId="2" borderId="0" xfId="0" applyFont="1" applyFill="1" applyAlignment="1">
      <alignment horizontal="center" vertical="center"/>
    </xf>
    <xf numFmtId="0" fontId="75" fillId="2" borderId="0" xfId="0" applyFont="1" applyFill="1" applyAlignment="1">
      <alignment horizontal="center" vertical="center"/>
    </xf>
    <xf numFmtId="0" fontId="75" fillId="2" borderId="0" xfId="0" applyFont="1" applyFill="1" applyAlignment="1">
      <alignment vertical="center"/>
    </xf>
    <xf numFmtId="0" fontId="76" fillId="2" borderId="0" xfId="0" applyFont="1" applyFill="1" applyAlignment="1">
      <alignment horizontal="right" vertical="center"/>
    </xf>
    <xf numFmtId="0" fontId="76" fillId="2" borderId="0" xfId="0" applyFont="1" applyFill="1" applyAlignment="1">
      <alignment horizontal="left" vertical="center"/>
    </xf>
    <xf numFmtId="0" fontId="57" fillId="2" borderId="0" xfId="0" applyFont="1" applyFill="1" applyAlignment="1">
      <alignment horizontal="center" vertical="center"/>
    </xf>
    <xf numFmtId="0" fontId="76" fillId="2" borderId="25" xfId="0" applyFont="1" applyFill="1" applyBorder="1" applyAlignment="1">
      <alignment horizontal="center" vertical="center" wrapText="1"/>
    </xf>
    <xf numFmtId="0" fontId="76" fillId="2" borderId="26" xfId="0" applyFont="1" applyFill="1" applyBorder="1" applyAlignment="1">
      <alignment horizontal="center" vertical="center" wrapText="1"/>
    </xf>
    <xf numFmtId="0" fontId="76" fillId="2" borderId="26" xfId="0" applyFont="1" applyFill="1" applyBorder="1" applyAlignment="1">
      <alignment horizontal="center" vertical="center"/>
    </xf>
    <xf numFmtId="0" fontId="76" fillId="2" borderId="39" xfId="0" applyFont="1" applyFill="1" applyBorder="1" applyAlignment="1">
      <alignment horizontal="center" vertical="center" wrapText="1"/>
    </xf>
    <xf numFmtId="0" fontId="76" fillId="2" borderId="27" xfId="0" applyFont="1" applyFill="1" applyBorder="1" applyAlignment="1">
      <alignment horizontal="center" vertical="center" wrapText="1"/>
    </xf>
    <xf numFmtId="0" fontId="57" fillId="2" borderId="28" xfId="0" applyFont="1" applyFill="1" applyBorder="1" applyAlignment="1">
      <alignment horizontal="center" vertical="center" wrapText="1"/>
    </xf>
    <xf numFmtId="0" fontId="76" fillId="2" borderId="28" xfId="0" applyFont="1" applyFill="1" applyBorder="1" applyAlignment="1">
      <alignment horizontal="center" vertical="center" wrapText="1"/>
    </xf>
    <xf numFmtId="0" fontId="76" fillId="2" borderId="28" xfId="0" applyFont="1" applyFill="1" applyBorder="1" applyAlignment="1">
      <alignment horizontal="center" vertical="center"/>
    </xf>
    <xf numFmtId="0" fontId="76" fillId="2" borderId="40" xfId="0" applyFont="1" applyFill="1" applyBorder="1" applyAlignment="1">
      <alignment horizontal="center" vertical="center" wrapText="1"/>
    </xf>
    <xf numFmtId="0" fontId="57" fillId="2" borderId="27" xfId="0" applyFont="1" applyFill="1" applyBorder="1" applyAlignment="1">
      <alignment horizontal="center" vertical="center" wrapText="1"/>
    </xf>
    <xf numFmtId="0" fontId="76" fillId="2" borderId="28" xfId="0" applyFont="1" applyFill="1" applyBorder="1" applyAlignment="1">
      <alignment horizontal="center" vertical="center"/>
    </xf>
    <xf numFmtId="0" fontId="57" fillId="2" borderId="40" xfId="0" applyFont="1" applyFill="1" applyBorder="1" applyAlignment="1">
      <alignment horizontal="center" vertical="center" wrapText="1"/>
    </xf>
    <xf numFmtId="0" fontId="76" fillId="3" borderId="27" xfId="0" applyFont="1" applyFill="1" applyBorder="1" applyAlignment="1">
      <alignment horizontal="center" vertical="center"/>
    </xf>
    <xf numFmtId="0" fontId="76" fillId="3" borderId="28" xfId="0" applyFont="1" applyFill="1" applyBorder="1" applyAlignment="1">
      <alignment horizontal="center" vertical="center"/>
    </xf>
    <xf numFmtId="0" fontId="76" fillId="3" borderId="28" xfId="0" applyFont="1" applyFill="1" applyBorder="1" applyAlignment="1">
      <alignment horizontal="center" vertical="center"/>
    </xf>
    <xf numFmtId="0" fontId="76" fillId="3" borderId="40" xfId="0" applyFont="1" applyFill="1" applyBorder="1" applyAlignment="1">
      <alignment horizontal="center" vertical="center"/>
    </xf>
    <xf numFmtId="0" fontId="57" fillId="2" borderId="29" xfId="0" applyFont="1" applyFill="1" applyBorder="1" applyAlignment="1">
      <alignment horizontal="center" vertical="center"/>
    </xf>
    <xf numFmtId="41" fontId="57" fillId="2" borderId="30" xfId="17" applyFont="1" applyFill="1" applyBorder="1" applyAlignment="1">
      <alignment vertical="center"/>
    </xf>
    <xf numFmtId="0" fontId="57" fillId="2" borderId="30" xfId="0" applyFont="1" applyFill="1" applyBorder="1" applyAlignment="1">
      <alignment vertical="center"/>
    </xf>
    <xf numFmtId="0" fontId="57" fillId="2" borderId="30" xfId="0" applyFont="1" applyFill="1" applyBorder="1" applyAlignment="1">
      <alignment horizontal="left" vertical="center" wrapText="1"/>
    </xf>
    <xf numFmtId="41" fontId="57" fillId="2" borderId="30" xfId="17" applyFont="1" applyFill="1" applyBorder="1" applyAlignment="1">
      <alignment horizontal="left" vertical="center"/>
    </xf>
    <xf numFmtId="2" fontId="57" fillId="2" borderId="30" xfId="15" applyNumberFormat="1" applyFont="1" applyFill="1" applyBorder="1" applyAlignment="1">
      <alignment vertical="center"/>
    </xf>
    <xf numFmtId="2" fontId="57" fillId="2" borderId="30" xfId="15" applyNumberFormat="1" applyFont="1" applyFill="1" applyBorder="1" applyAlignment="1">
      <alignment horizontal="right" vertical="center"/>
    </xf>
    <xf numFmtId="0" fontId="57" fillId="2" borderId="30" xfId="17" applyNumberFormat="1" applyFont="1" applyFill="1" applyBorder="1" applyAlignment="1">
      <alignment horizontal="right" vertical="center"/>
    </xf>
    <xf numFmtId="3" fontId="57" fillId="2" borderId="30" xfId="17" applyNumberFormat="1" applyFont="1" applyFill="1" applyBorder="1" applyAlignment="1">
      <alignment horizontal="right" vertical="center"/>
    </xf>
    <xf numFmtId="4" fontId="57" fillId="2" borderId="30" xfId="0" applyNumberFormat="1" applyFont="1" applyFill="1" applyBorder="1" applyAlignment="1">
      <alignment vertical="center"/>
    </xf>
    <xf numFmtId="3" fontId="57" fillId="2" borderId="30" xfId="0" applyNumberFormat="1" applyFont="1" applyFill="1" applyBorder="1" applyAlignment="1">
      <alignment vertical="center"/>
    </xf>
    <xf numFmtId="0" fontId="57" fillId="2" borderId="30" xfId="0" applyFont="1" applyFill="1" applyBorder="1" applyAlignment="1">
      <alignment vertical="center" wrapText="1"/>
    </xf>
    <xf numFmtId="0" fontId="57" fillId="2" borderId="41" xfId="0" applyFont="1" applyFill="1" applyBorder="1" applyAlignment="1">
      <alignment vertical="center"/>
    </xf>
    <xf numFmtId="41" fontId="57" fillId="2" borderId="0" xfId="0" applyNumberFormat="1" applyFont="1" applyFill="1" applyAlignment="1">
      <alignment vertical="center"/>
    </xf>
    <xf numFmtId="167" fontId="57" fillId="2" borderId="30" xfId="17" applyNumberFormat="1" applyFont="1" applyFill="1" applyBorder="1" applyAlignment="1">
      <alignment horizontal="right" vertical="center"/>
    </xf>
    <xf numFmtId="0" fontId="57" fillId="2" borderId="31" xfId="0" applyFont="1" applyFill="1" applyBorder="1" applyAlignment="1">
      <alignment horizontal="center" vertical="center"/>
    </xf>
    <xf numFmtId="41" fontId="57" fillId="2" borderId="32" xfId="17" applyFont="1" applyFill="1" applyBorder="1" applyAlignment="1">
      <alignment vertical="center"/>
    </xf>
    <xf numFmtId="0" fontId="57" fillId="2" borderId="32" xfId="0" applyFont="1" applyFill="1" applyBorder="1" applyAlignment="1">
      <alignment vertical="center"/>
    </xf>
    <xf numFmtId="0" fontId="57" fillId="2" borderId="32" xfId="0" applyFont="1" applyFill="1" applyBorder="1" applyAlignment="1">
      <alignment horizontal="left" vertical="center" wrapText="1"/>
    </xf>
    <xf numFmtId="41" fontId="57" fillId="2" borderId="32" xfId="17" applyFont="1" applyFill="1" applyBorder="1" applyAlignment="1">
      <alignment horizontal="left" vertical="center"/>
    </xf>
    <xf numFmtId="0" fontId="57" fillId="2" borderId="32" xfId="0" applyFont="1" applyFill="1" applyBorder="1" applyAlignment="1">
      <alignment vertical="center" wrapText="1"/>
    </xf>
    <xf numFmtId="0" fontId="57" fillId="2" borderId="42" xfId="0" applyFont="1" applyFill="1" applyBorder="1" applyAlignment="1">
      <alignment vertical="center"/>
    </xf>
    <xf numFmtId="166" fontId="57" fillId="2" borderId="0" xfId="19" applyFont="1" applyFill="1" applyAlignment="1">
      <alignment vertical="center"/>
    </xf>
    <xf numFmtId="41" fontId="57" fillId="2" borderId="33" xfId="17" applyFont="1" applyFill="1" applyBorder="1" applyAlignment="1">
      <alignment vertical="center"/>
    </xf>
    <xf numFmtId="0" fontId="57" fillId="2" borderId="34" xfId="0" applyFont="1" applyFill="1" applyBorder="1" applyAlignment="1">
      <alignment vertical="center"/>
    </xf>
    <xf numFmtId="0" fontId="57" fillId="2" borderId="35" xfId="0" applyFont="1" applyFill="1" applyBorder="1" applyAlignment="1">
      <alignment vertical="center"/>
    </xf>
    <xf numFmtId="41" fontId="57" fillId="2" borderId="33" xfId="17" applyFont="1" applyFill="1" applyBorder="1" applyAlignment="1">
      <alignment horizontal="left" vertical="center" wrapText="1"/>
    </xf>
    <xf numFmtId="41" fontId="57" fillId="2" borderId="34" xfId="17" applyFont="1" applyFill="1" applyBorder="1" applyAlignment="1">
      <alignment horizontal="left" vertical="center" wrapText="1"/>
    </xf>
    <xf numFmtId="41" fontId="57" fillId="2" borderId="35" xfId="17" applyFont="1" applyFill="1" applyBorder="1" applyAlignment="1">
      <alignment horizontal="left" vertical="center" wrapText="1"/>
    </xf>
    <xf numFmtId="0" fontId="57" fillId="2" borderId="32" xfId="0" applyFont="1" applyFill="1" applyBorder="1" applyAlignment="1">
      <alignment horizontal="center" vertical="center" wrapText="1"/>
    </xf>
    <xf numFmtId="166" fontId="57" fillId="2" borderId="0" xfId="19" applyFont="1" applyFill="1" applyBorder="1" applyAlignment="1">
      <alignment vertical="center"/>
    </xf>
    <xf numFmtId="41" fontId="57" fillId="2" borderId="32" xfId="17" applyFont="1" applyFill="1" applyBorder="1" applyAlignment="1">
      <alignment horizontal="left" vertical="center"/>
    </xf>
    <xf numFmtId="2" fontId="57" fillId="2" borderId="32" xfId="15" applyNumberFormat="1" applyFont="1" applyFill="1" applyBorder="1" applyAlignment="1">
      <alignment vertical="center"/>
    </xf>
    <xf numFmtId="2" fontId="57" fillId="2" borderId="32" xfId="15" applyNumberFormat="1" applyFont="1" applyFill="1" applyBorder="1" applyAlignment="1">
      <alignment horizontal="right" vertical="center"/>
    </xf>
    <xf numFmtId="167" fontId="57" fillId="2" borderId="32" xfId="17" applyNumberFormat="1" applyFont="1" applyFill="1" applyBorder="1" applyAlignment="1">
      <alignment horizontal="right" vertical="center"/>
    </xf>
    <xf numFmtId="41" fontId="57" fillId="2" borderId="38" xfId="17" applyFont="1" applyFill="1" applyBorder="1" applyAlignment="1">
      <alignment horizontal="left" vertical="center"/>
    </xf>
    <xf numFmtId="0" fontId="57" fillId="2" borderId="38" xfId="0" applyFont="1" applyFill="1" applyBorder="1" applyAlignment="1">
      <alignment horizontal="center" vertical="center" wrapText="1"/>
    </xf>
    <xf numFmtId="0" fontId="57" fillId="2" borderId="38" xfId="0" applyFont="1" applyFill="1" applyBorder="1" applyAlignment="1">
      <alignment vertical="center"/>
    </xf>
    <xf numFmtId="0" fontId="57" fillId="2" borderId="43" xfId="0" applyFont="1" applyFill="1" applyBorder="1" applyAlignment="1">
      <alignment vertical="center"/>
    </xf>
    <xf numFmtId="170" fontId="57" fillId="2" borderId="0" xfId="0" applyNumberFormat="1" applyFont="1" applyFill="1" applyAlignment="1">
      <alignment vertical="center"/>
    </xf>
    <xf numFmtId="166" fontId="57" fillId="2" borderId="0" xfId="0" applyNumberFormat="1" applyFont="1" applyFill="1" applyAlignment="1">
      <alignment vertical="center"/>
    </xf>
    <xf numFmtId="0" fontId="76" fillId="4" borderId="36" xfId="0" applyFont="1" applyFill="1" applyBorder="1" applyAlignment="1">
      <alignment horizontal="center" vertical="center"/>
    </xf>
    <xf numFmtId="0" fontId="76" fillId="4" borderId="37" xfId="0" applyFont="1" applyFill="1" applyBorder="1" applyAlignment="1">
      <alignment horizontal="center" vertical="center"/>
    </xf>
    <xf numFmtId="41" fontId="76" fillId="4" borderId="37" xfId="17" applyFont="1" applyFill="1" applyBorder="1" applyAlignment="1">
      <alignment horizontal="left" vertical="center"/>
    </xf>
    <xf numFmtId="2" fontId="76" fillId="4" borderId="37" xfId="15" applyNumberFormat="1" applyFont="1" applyFill="1" applyBorder="1" applyAlignment="1">
      <alignment horizontal="right" vertical="center"/>
    </xf>
    <xf numFmtId="9" fontId="76" fillId="4" borderId="37" xfId="15" applyFont="1" applyFill="1" applyBorder="1" applyAlignment="1">
      <alignment horizontal="right" vertical="center"/>
    </xf>
    <xf numFmtId="167" fontId="76" fillId="4" borderId="37" xfId="17" applyNumberFormat="1" applyFont="1" applyFill="1" applyBorder="1" applyAlignment="1">
      <alignment horizontal="left" vertical="center"/>
    </xf>
    <xf numFmtId="0" fontId="57" fillId="4" borderId="37" xfId="0" applyFont="1" applyFill="1" applyBorder="1" applyAlignment="1">
      <alignment horizontal="center" vertical="center" wrapText="1"/>
    </xf>
    <xf numFmtId="0" fontId="57" fillId="4" borderId="37" xfId="0" applyFont="1" applyFill="1" applyBorder="1" applyAlignment="1">
      <alignment vertical="center"/>
    </xf>
    <xf numFmtId="0" fontId="57" fillId="4" borderId="44" xfId="0" applyFont="1" applyFill="1" applyBorder="1" applyAlignment="1">
      <alignment vertical="center"/>
    </xf>
    <xf numFmtId="168" fontId="57" fillId="2" borderId="0" xfId="0" applyNumberFormat="1" applyFont="1" applyFill="1" applyAlignment="1">
      <alignment vertical="center"/>
    </xf>
    <xf numFmtId="169" fontId="57" fillId="2" borderId="0" xfId="0" applyNumberFormat="1" applyFont="1" applyFill="1" applyAlignment="1">
      <alignment vertical="center"/>
    </xf>
    <xf numFmtId="0" fontId="57" fillId="2" borderId="0" xfId="0" applyFont="1" applyFill="1" applyAlignment="1">
      <alignment horizontal="left" vertical="center"/>
    </xf>
    <xf numFmtId="41" fontId="57" fillId="2" borderId="0" xfId="17" applyFont="1" applyFill="1" applyAlignment="1">
      <alignment vertical="center"/>
    </xf>
    <xf numFmtId="171" fontId="57" fillId="2" borderId="0" xfId="14" applyNumberFormat="1" applyFont="1" applyFill="1" applyAlignment="1">
      <alignment vertical="center"/>
    </xf>
    <xf numFmtId="165" fontId="57" fillId="2" borderId="0" xfId="14" applyFont="1" applyFill="1" applyAlignment="1">
      <alignment vertical="center"/>
    </xf>
    <xf numFmtId="43" fontId="57" fillId="2" borderId="0" xfId="0" applyNumberFormat="1" applyFont="1" applyFill="1" applyAlignment="1">
      <alignment vertical="center"/>
    </xf>
    <xf numFmtId="171" fontId="57" fillId="2" borderId="0" xfId="0" applyNumberFormat="1" applyFont="1" applyFill="1" applyAlignment="1">
      <alignment vertical="center"/>
    </xf>
    <xf numFmtId="165" fontId="77" fillId="5" borderId="45" xfId="14" applyFont="1" applyFill="1" applyBorder="1" applyAlignment="1">
      <alignment horizontal="right" vertical="center" wrapText="1"/>
    </xf>
    <xf numFmtId="0" fontId="78" fillId="2" borderId="0" xfId="0" applyFont="1" applyFill="1" applyAlignment="1">
      <alignment horizontal="left" vertical="center"/>
    </xf>
    <xf numFmtId="4" fontId="61" fillId="0" borderId="59" xfId="17" applyNumberFormat="1" applyFont="1" applyFill="1" applyBorder="1"/>
    <xf numFmtId="1" fontId="61" fillId="0" borderId="58" xfId="17" applyNumberFormat="1" applyFont="1" applyFill="1" applyBorder="1" applyAlignment="1">
      <alignment horizontal="center" vertical="center"/>
    </xf>
    <xf numFmtId="173" fontId="61" fillId="0" borderId="59" xfId="17" applyNumberFormat="1" applyFont="1" applyFill="1" applyBorder="1"/>
    <xf numFmtId="4" fontId="61" fillId="0" borderId="59" xfId="17" applyNumberFormat="1" applyFont="1" applyFill="1" applyBorder="1" applyAlignment="1">
      <alignment vertical="top"/>
    </xf>
    <xf numFmtId="4" fontId="61" fillId="0" borderId="28" xfId="17" applyNumberFormat="1" applyFont="1" applyFill="1" applyBorder="1"/>
    <xf numFmtId="4" fontId="61" fillId="0" borderId="67" xfId="17" applyNumberFormat="1" applyFont="1" applyFill="1" applyBorder="1"/>
    <xf numFmtId="4" fontId="61" fillId="0" borderId="61" xfId="17" applyNumberFormat="1" applyFont="1" applyFill="1" applyBorder="1"/>
    <xf numFmtId="4" fontId="61" fillId="0" borderId="59" xfId="17" applyNumberFormat="1" applyFont="1" applyFill="1" applyBorder="1" applyAlignment="1">
      <alignment vertical="center"/>
    </xf>
    <xf numFmtId="4" fontId="61" fillId="0" borderId="46" xfId="17" applyNumberFormat="1" applyFont="1" applyFill="1" applyBorder="1" applyAlignment="1">
      <alignment vertical="center"/>
    </xf>
  </cellXfs>
  <cellStyles count="20">
    <cellStyle name="Comma [0]" xfId="3" builtinId="6"/>
    <cellStyle name="Comma [0] 2" xfId="6" xr:uid="{00000000-0005-0000-0000-000001000000}"/>
    <cellStyle name="Comma [0] 2 2" xfId="17" xr:uid="{524D0553-B6F7-4D3B-A38E-A662D9D99083}"/>
    <cellStyle name="Comma [0] 3" xfId="7" xr:uid="{00000000-0005-0000-0000-000002000000}"/>
    <cellStyle name="Comma [0] 5 2" xfId="8" xr:uid="{00000000-0005-0000-0000-000003000000}"/>
    <cellStyle name="Comma [0] 5 2 2" xfId="13" xr:uid="{F9115CE0-190D-4807-8212-C8FD296E33AB}"/>
    <cellStyle name="Currency" xfId="1" builtinId="4"/>
    <cellStyle name="Currency [0]" xfId="4" builtinId="7"/>
    <cellStyle name="Currency [0] 2" xfId="19" xr:uid="{0375E8DF-5A86-4052-BFBD-EA0A80C78A5C}"/>
    <cellStyle name="Currency 2" xfId="14" xr:uid="{837F30B0-346A-481B-B011-6C44A9151F09}"/>
    <cellStyle name="Hyperlink" xfId="5" builtinId="8"/>
    <cellStyle name="Hyperlink 2" xfId="9" xr:uid="{00000000-0005-0000-0000-000007000000}"/>
    <cellStyle name="Hyperlink 3" xfId="16" xr:uid="{0AA451FD-898D-48AD-858E-8482795AFD7C}"/>
    <cellStyle name="Normal" xfId="0" builtinId="0"/>
    <cellStyle name="Normal 2" xfId="10" xr:uid="{00000000-0005-0000-0000-000009000000}"/>
    <cellStyle name="Normal 2 2" xfId="11" xr:uid="{00000000-0005-0000-0000-00000A000000}"/>
    <cellStyle name="Normal 2 3" xfId="18" xr:uid="{E1E9AF1B-E66F-4980-9FD3-7DA386888A7A}"/>
    <cellStyle name="Normal 3" xfId="12" xr:uid="{00000000-0005-0000-0000-00000B000000}"/>
    <cellStyle name="Percent" xfId="2" builtinId="5"/>
    <cellStyle name="Percent 2" xfId="15" xr:uid="{B4926730-47E0-42C5-B21C-00798EF9707D}"/>
  </cellStyles>
  <dxfs count="0"/>
  <tableStyles count="0" defaultTableStyle="TableStyleMedium9" defaultPivotStyle="PivotStyleLight16"/>
  <colors>
    <mruColors>
      <color rgb="FFFFFF66"/>
      <color rgb="FF8CEC34"/>
      <color rgb="FFFF0066"/>
      <color rgb="FF3FFFFF"/>
      <color rgb="FFFF3300"/>
      <color rgb="FF2FB8E9"/>
      <color rgb="FFD3D3D3"/>
      <color rgb="FF4BCDE7"/>
      <color rgb="FF36A1D6"/>
      <color rgb="FF478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2257425</xdr:colOff>
      <xdr:row>5</xdr:row>
      <xdr:rowOff>38100</xdr:rowOff>
    </xdr:from>
    <xdr:to>
      <xdr:col>8</xdr:col>
      <xdr:colOff>563245</xdr:colOff>
      <xdr:row>51</xdr:row>
      <xdr:rowOff>66675</xdr:rowOff>
    </xdr:to>
    <xdr:sp macro="" textlink="">
      <xdr:nvSpPr>
        <xdr:cNvPr id="36" name="Freeform: Shape 1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 rot="985179">
          <a:off x="3730625" y="831850"/>
          <a:ext cx="3544570" cy="7331075"/>
        </a:xfrm>
        <a:custGeom>
          <a:avLst/>
          <a:gdLst>
            <a:gd name="connsiteX0" fmla="*/ 220717 w 1340069"/>
            <a:gd name="connsiteY0" fmla="*/ 47296 h 409903"/>
            <a:gd name="connsiteX1" fmla="*/ 0 w 1340069"/>
            <a:gd name="connsiteY1" fmla="*/ 409903 h 409903"/>
            <a:gd name="connsiteX2" fmla="*/ 1040524 w 1340069"/>
            <a:gd name="connsiteY2" fmla="*/ 409903 h 409903"/>
            <a:gd name="connsiteX3" fmla="*/ 1340069 w 1340069"/>
            <a:gd name="connsiteY3" fmla="*/ 0 h 409903"/>
            <a:gd name="connsiteX4" fmla="*/ 220717 w 1340069"/>
            <a:gd name="connsiteY4" fmla="*/ 47296 h 409903"/>
            <a:gd name="connsiteX0-1" fmla="*/ 2570896 w 2570896"/>
            <a:gd name="connsiteY0-2" fmla="*/ 0 h 3591584"/>
            <a:gd name="connsiteX1-3" fmla="*/ 0 w 2570896"/>
            <a:gd name="connsiteY1-4" fmla="*/ 3591584 h 3591584"/>
            <a:gd name="connsiteX2-5" fmla="*/ 1040524 w 2570896"/>
            <a:gd name="connsiteY2-6" fmla="*/ 3591584 h 3591584"/>
            <a:gd name="connsiteX3-7" fmla="*/ 1340069 w 2570896"/>
            <a:gd name="connsiteY3-8" fmla="*/ 3181681 h 3591584"/>
            <a:gd name="connsiteX4-9" fmla="*/ 2570896 w 2570896"/>
            <a:gd name="connsiteY4-10" fmla="*/ 0 h 3591584"/>
            <a:gd name="connsiteX0-11" fmla="*/ 2570896 w 3659905"/>
            <a:gd name="connsiteY0-12" fmla="*/ 350877 h 3942461"/>
            <a:gd name="connsiteX1-13" fmla="*/ 0 w 3659905"/>
            <a:gd name="connsiteY1-14" fmla="*/ 3942461 h 3942461"/>
            <a:gd name="connsiteX2-15" fmla="*/ 1040524 w 3659905"/>
            <a:gd name="connsiteY2-16" fmla="*/ 3942461 h 3942461"/>
            <a:gd name="connsiteX3-17" fmla="*/ 3659905 w 3659905"/>
            <a:gd name="connsiteY3-18" fmla="*/ 0 h 3942461"/>
            <a:gd name="connsiteX4-19" fmla="*/ 2570896 w 3659905"/>
            <a:gd name="connsiteY4-20" fmla="*/ 350877 h 3942461"/>
            <a:gd name="connsiteX0-21" fmla="*/ 2914145 w 3659905"/>
            <a:gd name="connsiteY0-22" fmla="*/ 0 h 3942461"/>
            <a:gd name="connsiteX1-23" fmla="*/ 0 w 3659905"/>
            <a:gd name="connsiteY1-24" fmla="*/ 3942461 h 3942461"/>
            <a:gd name="connsiteX2-25" fmla="*/ 1040524 w 3659905"/>
            <a:gd name="connsiteY2-26" fmla="*/ 3942461 h 3942461"/>
            <a:gd name="connsiteX3-27" fmla="*/ 3659905 w 3659905"/>
            <a:gd name="connsiteY3-28" fmla="*/ 0 h 3942461"/>
            <a:gd name="connsiteX4-29" fmla="*/ 2914145 w 3659905"/>
            <a:gd name="connsiteY4-30" fmla="*/ 0 h 3942461"/>
            <a:gd name="connsiteX0-31" fmla="*/ 2750325 w 3496085"/>
            <a:gd name="connsiteY0-32" fmla="*/ 0 h 3942461"/>
            <a:gd name="connsiteX1-33" fmla="*/ 0 w 3496085"/>
            <a:gd name="connsiteY1-34" fmla="*/ 3942461 h 3942461"/>
            <a:gd name="connsiteX2-35" fmla="*/ 876704 w 3496085"/>
            <a:gd name="connsiteY2-36" fmla="*/ 3942461 h 3942461"/>
            <a:gd name="connsiteX3-37" fmla="*/ 3496085 w 3496085"/>
            <a:gd name="connsiteY3-38" fmla="*/ 0 h 3942461"/>
            <a:gd name="connsiteX4-39" fmla="*/ 2750325 w 3496085"/>
            <a:gd name="connsiteY4-40" fmla="*/ 0 h 3942461"/>
            <a:gd name="connsiteX0-41" fmla="*/ 2845889 w 3591649"/>
            <a:gd name="connsiteY0-42" fmla="*/ 0 h 4052962"/>
            <a:gd name="connsiteX1-43" fmla="*/ 0 w 3591649"/>
            <a:gd name="connsiteY1-44" fmla="*/ 4052962 h 4052962"/>
            <a:gd name="connsiteX2-45" fmla="*/ 972268 w 3591649"/>
            <a:gd name="connsiteY2-46" fmla="*/ 3942461 h 4052962"/>
            <a:gd name="connsiteX3-47" fmla="*/ 3591649 w 3591649"/>
            <a:gd name="connsiteY3-48" fmla="*/ 0 h 4052962"/>
            <a:gd name="connsiteX4-49" fmla="*/ 2845889 w 3591649"/>
            <a:gd name="connsiteY4-50" fmla="*/ 0 h 4052962"/>
            <a:gd name="connsiteX0-51" fmla="*/ 2845889 w 3591649"/>
            <a:gd name="connsiteY0-52" fmla="*/ 0 h 4052962"/>
            <a:gd name="connsiteX1-53" fmla="*/ 0 w 3591649"/>
            <a:gd name="connsiteY1-54" fmla="*/ 4052962 h 4052962"/>
            <a:gd name="connsiteX2-55" fmla="*/ 904016 w 3591649"/>
            <a:gd name="connsiteY2-56" fmla="*/ 4052962 h 4052962"/>
            <a:gd name="connsiteX3-57" fmla="*/ 3591649 w 3591649"/>
            <a:gd name="connsiteY3-58" fmla="*/ 0 h 4052962"/>
            <a:gd name="connsiteX4-59" fmla="*/ 2845889 w 3591649"/>
            <a:gd name="connsiteY4-60" fmla="*/ 0 h 4052962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3591649" h="4052962">
              <a:moveTo>
                <a:pt x="2845889" y="0"/>
              </a:moveTo>
              <a:lnTo>
                <a:pt x="0" y="4052962"/>
              </a:lnTo>
              <a:lnTo>
                <a:pt x="904016" y="4052962"/>
              </a:lnTo>
              <a:lnTo>
                <a:pt x="3591649" y="0"/>
              </a:lnTo>
              <a:lnTo>
                <a:pt x="2845889" y="0"/>
              </a:lnTo>
              <a:close/>
            </a:path>
          </a:pathLst>
        </a:cu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76200</xdr:colOff>
      <xdr:row>0</xdr:row>
      <xdr:rowOff>0</xdr:rowOff>
    </xdr:from>
    <xdr:to>
      <xdr:col>6</xdr:col>
      <xdr:colOff>506095</xdr:colOff>
      <xdr:row>7</xdr:row>
      <xdr:rowOff>155575</xdr:rowOff>
    </xdr:to>
    <xdr:sp macro="" textlink="">
      <xdr:nvSpPr>
        <xdr:cNvPr id="37" name="Rectangle 2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76200" y="0"/>
          <a:ext cx="1903095" cy="1266825"/>
        </a:xfrm>
        <a:custGeom>
          <a:avLst/>
          <a:gdLst>
            <a:gd name="connsiteX0" fmla="*/ 0 w 2309495"/>
            <a:gd name="connsiteY0" fmla="*/ 0 h 2814955"/>
            <a:gd name="connsiteX1" fmla="*/ 2309495 w 2309495"/>
            <a:gd name="connsiteY1" fmla="*/ 0 h 2814955"/>
            <a:gd name="connsiteX2" fmla="*/ 2309495 w 2309495"/>
            <a:gd name="connsiteY2" fmla="*/ 2814955 h 2814955"/>
            <a:gd name="connsiteX3" fmla="*/ 0 w 2309495"/>
            <a:gd name="connsiteY3" fmla="*/ 2814955 h 2814955"/>
            <a:gd name="connsiteX4" fmla="*/ 0 w 2309495"/>
            <a:gd name="connsiteY4" fmla="*/ 0 h 2814955"/>
            <a:gd name="connsiteX0-1" fmla="*/ 0 w 2309495"/>
            <a:gd name="connsiteY0-2" fmla="*/ 0 h 2814955"/>
            <a:gd name="connsiteX1-3" fmla="*/ 2309495 w 2309495"/>
            <a:gd name="connsiteY1-4" fmla="*/ 0 h 2814955"/>
            <a:gd name="connsiteX2-5" fmla="*/ 1467285 w 2309495"/>
            <a:gd name="connsiteY2-6" fmla="*/ 2814955 h 2814955"/>
            <a:gd name="connsiteX3-7" fmla="*/ 0 w 2309495"/>
            <a:gd name="connsiteY3-8" fmla="*/ 2814955 h 2814955"/>
            <a:gd name="connsiteX4-9" fmla="*/ 0 w 2309495"/>
            <a:gd name="connsiteY4-10" fmla="*/ 0 h 2814955"/>
            <a:gd name="connsiteX0-11" fmla="*/ 0 w 3158839"/>
            <a:gd name="connsiteY0-12" fmla="*/ 7998 h 2822953"/>
            <a:gd name="connsiteX1-13" fmla="*/ 2309495 w 3158839"/>
            <a:gd name="connsiteY1-14" fmla="*/ 7998 h 2822953"/>
            <a:gd name="connsiteX2-15" fmla="*/ 3158836 w 3158839"/>
            <a:gd name="connsiteY2-16" fmla="*/ 7998 h 2822953"/>
            <a:gd name="connsiteX3-17" fmla="*/ 1467285 w 3158839"/>
            <a:gd name="connsiteY3-18" fmla="*/ 2822953 h 2822953"/>
            <a:gd name="connsiteX4-19" fmla="*/ 0 w 3158839"/>
            <a:gd name="connsiteY4-20" fmla="*/ 2822953 h 2822953"/>
            <a:gd name="connsiteX5" fmla="*/ 0 w 3158839"/>
            <a:gd name="connsiteY5" fmla="*/ 7998 h 2822953"/>
            <a:gd name="connsiteX0-21" fmla="*/ 0 w 3158836"/>
            <a:gd name="connsiteY0-22" fmla="*/ 0 h 2814955"/>
            <a:gd name="connsiteX1-23" fmla="*/ 3158836 w 3158836"/>
            <a:gd name="connsiteY1-24" fmla="*/ 0 h 2814955"/>
            <a:gd name="connsiteX2-25" fmla="*/ 1467285 w 3158836"/>
            <a:gd name="connsiteY2-26" fmla="*/ 2814955 h 2814955"/>
            <a:gd name="connsiteX3-27" fmla="*/ 0 w 3158836"/>
            <a:gd name="connsiteY3-28" fmla="*/ 2814955 h 2814955"/>
            <a:gd name="connsiteX4-29" fmla="*/ 0 w 3158836"/>
            <a:gd name="connsiteY4-30" fmla="*/ 0 h 2814955"/>
            <a:gd name="connsiteX0-31" fmla="*/ 0 w 3158836"/>
            <a:gd name="connsiteY0-32" fmla="*/ 0 h 2814955"/>
            <a:gd name="connsiteX1-33" fmla="*/ 3158836 w 3158836"/>
            <a:gd name="connsiteY1-34" fmla="*/ 0 h 2814955"/>
            <a:gd name="connsiteX2-35" fmla="*/ 2206610 w 3158836"/>
            <a:gd name="connsiteY2-36" fmla="*/ 2814955 h 2814955"/>
            <a:gd name="connsiteX3-37" fmla="*/ 0 w 3158836"/>
            <a:gd name="connsiteY3-38" fmla="*/ 2814955 h 2814955"/>
            <a:gd name="connsiteX4-39" fmla="*/ 0 w 3158836"/>
            <a:gd name="connsiteY4-40" fmla="*/ 0 h 2814955"/>
            <a:gd name="connsiteX0-41" fmla="*/ 0 w 3158836"/>
            <a:gd name="connsiteY0-42" fmla="*/ 0 h 2814955"/>
            <a:gd name="connsiteX1-43" fmla="*/ 3158836 w 3158836"/>
            <a:gd name="connsiteY1-44" fmla="*/ 0 h 2814955"/>
            <a:gd name="connsiteX2-45" fmla="*/ 2576272 w 3158836"/>
            <a:gd name="connsiteY2-46" fmla="*/ 2814955 h 2814955"/>
            <a:gd name="connsiteX3-47" fmla="*/ 0 w 3158836"/>
            <a:gd name="connsiteY3-48" fmla="*/ 2814955 h 2814955"/>
            <a:gd name="connsiteX4-49" fmla="*/ 0 w 3158836"/>
            <a:gd name="connsiteY4-50" fmla="*/ 0 h 2814955"/>
            <a:gd name="connsiteX0-51" fmla="*/ 0 w 3158836"/>
            <a:gd name="connsiteY0-52" fmla="*/ 0 h 2814955"/>
            <a:gd name="connsiteX1-53" fmla="*/ 3158836 w 3158836"/>
            <a:gd name="connsiteY1-54" fmla="*/ 0 h 2814955"/>
            <a:gd name="connsiteX2-55" fmla="*/ 2156954 w 3158836"/>
            <a:gd name="connsiteY2-56" fmla="*/ 2812869 h 2814955"/>
            <a:gd name="connsiteX3-57" fmla="*/ 0 w 3158836"/>
            <a:gd name="connsiteY3-58" fmla="*/ 2814955 h 2814955"/>
            <a:gd name="connsiteX4-59" fmla="*/ 0 w 3158836"/>
            <a:gd name="connsiteY4-60" fmla="*/ 0 h 2814955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3158836" h="2814955">
              <a:moveTo>
                <a:pt x="0" y="0"/>
              </a:moveTo>
              <a:lnTo>
                <a:pt x="3158836" y="0"/>
              </a:lnTo>
              <a:lnTo>
                <a:pt x="2156954" y="2812869"/>
              </a:lnTo>
              <a:lnTo>
                <a:pt x="0" y="2814955"/>
              </a:lnTo>
              <a:lnTo>
                <a:pt x="0" y="0"/>
              </a:lnTo>
              <a:close/>
            </a:path>
          </a:pathLst>
        </a:custGeom>
        <a:solidFill>
          <a:srgbClr val="47AEB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222250</xdr:colOff>
      <xdr:row>27</xdr:row>
      <xdr:rowOff>110066</xdr:rowOff>
    </xdr:from>
    <xdr:to>
      <xdr:col>12</xdr:col>
      <xdr:colOff>698501</xdr:colOff>
      <xdr:row>49</xdr:row>
      <xdr:rowOff>110065</xdr:rowOff>
    </xdr:to>
    <xdr:sp macro="" textlink="">
      <xdr:nvSpPr>
        <xdr:cNvPr id="38" name="Rectangle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222250" y="4453466"/>
          <a:ext cx="10009718" cy="3539066"/>
        </a:xfrm>
        <a:custGeom>
          <a:avLst/>
          <a:gdLst>
            <a:gd name="connsiteX0" fmla="*/ 0 w 3638550"/>
            <a:gd name="connsiteY0" fmla="*/ 0 h 4425950"/>
            <a:gd name="connsiteX1" fmla="*/ 3638550 w 3638550"/>
            <a:gd name="connsiteY1" fmla="*/ 0 h 4425950"/>
            <a:gd name="connsiteX2" fmla="*/ 3638550 w 3638550"/>
            <a:gd name="connsiteY2" fmla="*/ 4425950 h 4425950"/>
            <a:gd name="connsiteX3" fmla="*/ 0 w 3638550"/>
            <a:gd name="connsiteY3" fmla="*/ 4425950 h 4425950"/>
            <a:gd name="connsiteX4" fmla="*/ 0 w 3638550"/>
            <a:gd name="connsiteY4" fmla="*/ 0 h 4425950"/>
            <a:gd name="connsiteX0-1" fmla="*/ 0 w 5638800"/>
            <a:gd name="connsiteY0-2" fmla="*/ 76200 h 4502150"/>
            <a:gd name="connsiteX1-3" fmla="*/ 5638800 w 5638800"/>
            <a:gd name="connsiteY1-4" fmla="*/ 0 h 4502150"/>
            <a:gd name="connsiteX2-5" fmla="*/ 3638550 w 5638800"/>
            <a:gd name="connsiteY2-6" fmla="*/ 4502150 h 4502150"/>
            <a:gd name="connsiteX3-7" fmla="*/ 0 w 5638800"/>
            <a:gd name="connsiteY3-8" fmla="*/ 4502150 h 4502150"/>
            <a:gd name="connsiteX4-9" fmla="*/ 0 w 5638800"/>
            <a:gd name="connsiteY4-10" fmla="*/ 76200 h 4502150"/>
            <a:gd name="connsiteX0-11" fmla="*/ 0 w 5638800"/>
            <a:gd name="connsiteY0-12" fmla="*/ 23626 h 4449576"/>
            <a:gd name="connsiteX1-13" fmla="*/ 5638800 w 5638800"/>
            <a:gd name="connsiteY1-14" fmla="*/ 0 h 4449576"/>
            <a:gd name="connsiteX2-15" fmla="*/ 3638550 w 5638800"/>
            <a:gd name="connsiteY2-16" fmla="*/ 4449576 h 4449576"/>
            <a:gd name="connsiteX3-17" fmla="*/ 0 w 5638800"/>
            <a:gd name="connsiteY3-18" fmla="*/ 4449576 h 4449576"/>
            <a:gd name="connsiteX4-19" fmla="*/ 0 w 5638800"/>
            <a:gd name="connsiteY4-20" fmla="*/ 23626 h 4449576"/>
            <a:gd name="connsiteX0-21" fmla="*/ 0 w 5638800"/>
            <a:gd name="connsiteY0-22" fmla="*/ 23626 h 4449576"/>
            <a:gd name="connsiteX1-23" fmla="*/ 5638800 w 5638800"/>
            <a:gd name="connsiteY1-24" fmla="*/ 0 h 4449576"/>
            <a:gd name="connsiteX2-25" fmla="*/ 3638550 w 5638800"/>
            <a:gd name="connsiteY2-26" fmla="*/ 4449576 h 4449576"/>
            <a:gd name="connsiteX3-27" fmla="*/ 0 w 5638800"/>
            <a:gd name="connsiteY3-28" fmla="*/ 4449576 h 4449576"/>
            <a:gd name="connsiteX4-29" fmla="*/ 0 w 5638800"/>
            <a:gd name="connsiteY4-30" fmla="*/ 23626 h 4449576"/>
            <a:gd name="connsiteX0-31" fmla="*/ 0 w 5638800"/>
            <a:gd name="connsiteY0-32" fmla="*/ 23626 h 4449576"/>
            <a:gd name="connsiteX1-33" fmla="*/ 5638800 w 5638800"/>
            <a:gd name="connsiteY1-34" fmla="*/ 0 h 4449576"/>
            <a:gd name="connsiteX2-35" fmla="*/ 3638550 w 5638800"/>
            <a:gd name="connsiteY2-36" fmla="*/ 4449576 h 4449576"/>
            <a:gd name="connsiteX3-37" fmla="*/ 0 w 5638800"/>
            <a:gd name="connsiteY3-38" fmla="*/ 4449576 h 4449576"/>
            <a:gd name="connsiteX4-39" fmla="*/ 0 w 5638800"/>
            <a:gd name="connsiteY4-40" fmla="*/ 23626 h 4449576"/>
            <a:gd name="connsiteX0-41" fmla="*/ 0 w 5638800"/>
            <a:gd name="connsiteY0-42" fmla="*/ 0 h 4425950"/>
            <a:gd name="connsiteX1-43" fmla="*/ 5638800 w 5638800"/>
            <a:gd name="connsiteY1-44" fmla="*/ 11033 h 4425950"/>
            <a:gd name="connsiteX2-45" fmla="*/ 3638550 w 5638800"/>
            <a:gd name="connsiteY2-46" fmla="*/ 4425950 h 4425950"/>
            <a:gd name="connsiteX3-47" fmla="*/ 0 w 5638800"/>
            <a:gd name="connsiteY3-48" fmla="*/ 4425950 h 4425950"/>
            <a:gd name="connsiteX4-49" fmla="*/ 0 w 5638800"/>
            <a:gd name="connsiteY4-50" fmla="*/ 0 h 4425950"/>
            <a:gd name="connsiteX0-51" fmla="*/ 0 w 5638800"/>
            <a:gd name="connsiteY0-52" fmla="*/ 0 h 4425950"/>
            <a:gd name="connsiteX1-53" fmla="*/ 5638800 w 5638800"/>
            <a:gd name="connsiteY1-54" fmla="*/ 11033 h 4425950"/>
            <a:gd name="connsiteX2-55" fmla="*/ 3818316 w 5638800"/>
            <a:gd name="connsiteY2-56" fmla="*/ 4425950 h 4425950"/>
            <a:gd name="connsiteX3-57" fmla="*/ 0 w 5638800"/>
            <a:gd name="connsiteY3-58" fmla="*/ 4425950 h 4425950"/>
            <a:gd name="connsiteX4-59" fmla="*/ 0 w 5638800"/>
            <a:gd name="connsiteY4-60" fmla="*/ 0 h 4425950"/>
            <a:gd name="connsiteX0-61" fmla="*/ 0 w 5224053"/>
            <a:gd name="connsiteY0-62" fmla="*/ 0 h 4425950"/>
            <a:gd name="connsiteX1-63" fmla="*/ 5224053 w 5224053"/>
            <a:gd name="connsiteY1-64" fmla="*/ 11033 h 4425950"/>
            <a:gd name="connsiteX2-65" fmla="*/ 3818316 w 5224053"/>
            <a:gd name="connsiteY2-66" fmla="*/ 4425950 h 4425950"/>
            <a:gd name="connsiteX3-67" fmla="*/ 0 w 5224053"/>
            <a:gd name="connsiteY3-68" fmla="*/ 4425950 h 4425950"/>
            <a:gd name="connsiteX4-69" fmla="*/ 0 w 5224053"/>
            <a:gd name="connsiteY4-70" fmla="*/ 0 h 4425950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5224053" h="4425950">
              <a:moveTo>
                <a:pt x="0" y="0"/>
              </a:moveTo>
              <a:lnTo>
                <a:pt x="5224053" y="11033"/>
              </a:lnTo>
              <a:lnTo>
                <a:pt x="3818316" y="4425950"/>
              </a:lnTo>
              <a:lnTo>
                <a:pt x="0" y="4425950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14</xdr:col>
      <xdr:colOff>320675</xdr:colOff>
      <xdr:row>28</xdr:row>
      <xdr:rowOff>31749</xdr:rowOff>
    </xdr:from>
    <xdr:to>
      <xdr:col>18</xdr:col>
      <xdr:colOff>66040</xdr:colOff>
      <xdr:row>50</xdr:row>
      <xdr:rowOff>95250</xdr:rowOff>
    </xdr:to>
    <xdr:sp macro="" textlink="">
      <xdr:nvSpPr>
        <xdr:cNvPr id="39" name="Rectangle 2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1261725" y="4476115"/>
          <a:ext cx="3015615" cy="3556635"/>
        </a:xfrm>
        <a:custGeom>
          <a:avLst/>
          <a:gdLst>
            <a:gd name="connsiteX0" fmla="*/ 0 w 1790065"/>
            <a:gd name="connsiteY0" fmla="*/ 0 h 4425950"/>
            <a:gd name="connsiteX1" fmla="*/ 1790065 w 1790065"/>
            <a:gd name="connsiteY1" fmla="*/ 0 h 4425950"/>
            <a:gd name="connsiteX2" fmla="*/ 1790065 w 1790065"/>
            <a:gd name="connsiteY2" fmla="*/ 4425950 h 4425950"/>
            <a:gd name="connsiteX3" fmla="*/ 0 w 1790065"/>
            <a:gd name="connsiteY3" fmla="*/ 4425950 h 4425950"/>
            <a:gd name="connsiteX4" fmla="*/ 0 w 1790065"/>
            <a:gd name="connsiteY4" fmla="*/ 0 h 4425950"/>
            <a:gd name="connsiteX0-1" fmla="*/ 1448908 w 3238973"/>
            <a:gd name="connsiteY0-2" fmla="*/ 0 h 4425950"/>
            <a:gd name="connsiteX1-3" fmla="*/ 3238973 w 3238973"/>
            <a:gd name="connsiteY1-4" fmla="*/ 0 h 4425950"/>
            <a:gd name="connsiteX2-5" fmla="*/ 3238973 w 3238973"/>
            <a:gd name="connsiteY2-6" fmla="*/ 4425950 h 4425950"/>
            <a:gd name="connsiteX3-7" fmla="*/ 0 w 3238973"/>
            <a:gd name="connsiteY3-8" fmla="*/ 4425950 h 4425950"/>
            <a:gd name="connsiteX4-9" fmla="*/ 1448908 w 3238973"/>
            <a:gd name="connsiteY4-10" fmla="*/ 0 h 4425950"/>
            <a:gd name="connsiteX0-11" fmla="*/ 1785856 w 3238973"/>
            <a:gd name="connsiteY0-12" fmla="*/ 0 h 4425950"/>
            <a:gd name="connsiteX1-13" fmla="*/ 3238973 w 3238973"/>
            <a:gd name="connsiteY1-14" fmla="*/ 0 h 4425950"/>
            <a:gd name="connsiteX2-15" fmla="*/ 3238973 w 3238973"/>
            <a:gd name="connsiteY2-16" fmla="*/ 4425950 h 4425950"/>
            <a:gd name="connsiteX3-17" fmla="*/ 0 w 3238973"/>
            <a:gd name="connsiteY3-18" fmla="*/ 4425950 h 4425950"/>
            <a:gd name="connsiteX4-19" fmla="*/ 1785856 w 3238973"/>
            <a:gd name="connsiteY4-20" fmla="*/ 0 h 4425950"/>
            <a:gd name="connsiteX0-21" fmla="*/ 1874132 w 3238973"/>
            <a:gd name="connsiteY0-22" fmla="*/ 0 h 4438431"/>
            <a:gd name="connsiteX1-23" fmla="*/ 3238973 w 3238973"/>
            <a:gd name="connsiteY1-24" fmla="*/ 12481 h 4438431"/>
            <a:gd name="connsiteX2-25" fmla="*/ 3238973 w 3238973"/>
            <a:gd name="connsiteY2-26" fmla="*/ 4438431 h 4438431"/>
            <a:gd name="connsiteX3-27" fmla="*/ 0 w 3238973"/>
            <a:gd name="connsiteY3-28" fmla="*/ 4438431 h 4438431"/>
            <a:gd name="connsiteX4-29" fmla="*/ 1874132 w 3238973"/>
            <a:gd name="connsiteY4-30" fmla="*/ 0 h 4438431"/>
            <a:gd name="connsiteX0-31" fmla="*/ 1997875 w 3238973"/>
            <a:gd name="connsiteY0-32" fmla="*/ 0 h 4438431"/>
            <a:gd name="connsiteX1-33" fmla="*/ 3238973 w 3238973"/>
            <a:gd name="connsiteY1-34" fmla="*/ 12481 h 4438431"/>
            <a:gd name="connsiteX2-35" fmla="*/ 3238973 w 3238973"/>
            <a:gd name="connsiteY2-36" fmla="*/ 4438431 h 4438431"/>
            <a:gd name="connsiteX3-37" fmla="*/ 0 w 3238973"/>
            <a:gd name="connsiteY3-38" fmla="*/ 4438431 h 4438431"/>
            <a:gd name="connsiteX4-39" fmla="*/ 1997875 w 3238973"/>
            <a:gd name="connsiteY4-40" fmla="*/ 0 h 4438431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3238973" h="4438431">
              <a:moveTo>
                <a:pt x="1997875" y="0"/>
              </a:moveTo>
              <a:lnTo>
                <a:pt x="3238973" y="12481"/>
              </a:lnTo>
              <a:lnTo>
                <a:pt x="3238973" y="4438431"/>
              </a:lnTo>
              <a:lnTo>
                <a:pt x="0" y="4438431"/>
              </a:lnTo>
              <a:lnTo>
                <a:pt x="1997875" y="0"/>
              </a:lnTo>
              <a:close/>
            </a:path>
          </a:pathLst>
        </a:custGeom>
        <a:solidFill>
          <a:srgbClr val="47AEB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14</xdr:col>
      <xdr:colOff>650875</xdr:colOff>
      <xdr:row>0</xdr:row>
      <xdr:rowOff>0</xdr:rowOff>
    </xdr:from>
    <xdr:to>
      <xdr:col>17</xdr:col>
      <xdr:colOff>599440</xdr:colOff>
      <xdr:row>26</xdr:row>
      <xdr:rowOff>142875</xdr:rowOff>
    </xdr:to>
    <xdr:sp macro="" textlink="">
      <xdr:nvSpPr>
        <xdr:cNvPr id="40" name="Rectangle 4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1591925" y="0"/>
          <a:ext cx="2590165" cy="4270375"/>
        </a:xfrm>
        <a:custGeom>
          <a:avLst/>
          <a:gdLst>
            <a:gd name="connsiteX0" fmla="*/ 0 w 2621915"/>
            <a:gd name="connsiteY0" fmla="*/ 0 h 5227955"/>
            <a:gd name="connsiteX1" fmla="*/ 2621915 w 2621915"/>
            <a:gd name="connsiteY1" fmla="*/ 0 h 5227955"/>
            <a:gd name="connsiteX2" fmla="*/ 2621915 w 2621915"/>
            <a:gd name="connsiteY2" fmla="*/ 5227955 h 5227955"/>
            <a:gd name="connsiteX3" fmla="*/ 0 w 2621915"/>
            <a:gd name="connsiteY3" fmla="*/ 5227955 h 5227955"/>
            <a:gd name="connsiteX4" fmla="*/ 0 w 2621915"/>
            <a:gd name="connsiteY4" fmla="*/ 0 h 5227955"/>
            <a:gd name="connsiteX0-1" fmla="*/ 0 w 2621915"/>
            <a:gd name="connsiteY0-2" fmla="*/ 0 h 5227955"/>
            <a:gd name="connsiteX1-3" fmla="*/ 2621915 w 2621915"/>
            <a:gd name="connsiteY1-4" fmla="*/ 0 h 5227955"/>
            <a:gd name="connsiteX2-5" fmla="*/ 2621915 w 2621915"/>
            <a:gd name="connsiteY2-6" fmla="*/ 5227955 h 5227955"/>
            <a:gd name="connsiteX3-7" fmla="*/ 0 w 2621915"/>
            <a:gd name="connsiteY3-8" fmla="*/ 1962150 h 5227955"/>
            <a:gd name="connsiteX4-9" fmla="*/ 0 w 2621915"/>
            <a:gd name="connsiteY4-10" fmla="*/ 0 h 5227955"/>
            <a:gd name="connsiteX0-11" fmla="*/ 0 w 2621915"/>
            <a:gd name="connsiteY0-12" fmla="*/ 0 h 5227955"/>
            <a:gd name="connsiteX1-13" fmla="*/ 2621915 w 2621915"/>
            <a:gd name="connsiteY1-14" fmla="*/ 0 h 5227955"/>
            <a:gd name="connsiteX2-15" fmla="*/ 2621915 w 2621915"/>
            <a:gd name="connsiteY2-16" fmla="*/ 5227955 h 5227955"/>
            <a:gd name="connsiteX3-17" fmla="*/ 1885950 w 2621915"/>
            <a:gd name="connsiteY3-18" fmla="*/ 4324350 h 5227955"/>
            <a:gd name="connsiteX4-19" fmla="*/ 0 w 2621915"/>
            <a:gd name="connsiteY4-20" fmla="*/ 1962150 h 5227955"/>
            <a:gd name="connsiteX5" fmla="*/ 0 w 2621915"/>
            <a:gd name="connsiteY5" fmla="*/ 0 h 5227955"/>
            <a:gd name="connsiteX0-21" fmla="*/ 0 w 2621915"/>
            <a:gd name="connsiteY0-22" fmla="*/ 0 h 5227955"/>
            <a:gd name="connsiteX1-23" fmla="*/ 2621915 w 2621915"/>
            <a:gd name="connsiteY1-24" fmla="*/ 0 h 5227955"/>
            <a:gd name="connsiteX2-25" fmla="*/ 2621915 w 2621915"/>
            <a:gd name="connsiteY2-26" fmla="*/ 5227955 h 5227955"/>
            <a:gd name="connsiteX3-27" fmla="*/ 1676400 w 2621915"/>
            <a:gd name="connsiteY3-28" fmla="*/ 5227955 h 5227955"/>
            <a:gd name="connsiteX4-29" fmla="*/ 0 w 2621915"/>
            <a:gd name="connsiteY4-30" fmla="*/ 1962150 h 5227955"/>
            <a:gd name="connsiteX5-31" fmla="*/ 0 w 2621915"/>
            <a:gd name="connsiteY5-32" fmla="*/ 0 h 5227955"/>
            <a:gd name="connsiteX0-33" fmla="*/ 0 w 2621915"/>
            <a:gd name="connsiteY0-34" fmla="*/ 0 h 5227955"/>
            <a:gd name="connsiteX1-35" fmla="*/ 2621915 w 2621915"/>
            <a:gd name="connsiteY1-36" fmla="*/ 0 h 5227955"/>
            <a:gd name="connsiteX2-37" fmla="*/ 2621915 w 2621915"/>
            <a:gd name="connsiteY2-38" fmla="*/ 5227955 h 5227955"/>
            <a:gd name="connsiteX3-39" fmla="*/ 1676400 w 2621915"/>
            <a:gd name="connsiteY3-40" fmla="*/ 5227955 h 5227955"/>
            <a:gd name="connsiteX4-41" fmla="*/ 133350 w 2621915"/>
            <a:gd name="connsiteY4-42" fmla="*/ 1962150 h 5227955"/>
            <a:gd name="connsiteX5-43" fmla="*/ 0 w 2621915"/>
            <a:gd name="connsiteY5-44" fmla="*/ 0 h 5227955"/>
            <a:gd name="connsiteX0-45" fmla="*/ 914400 w 2488565"/>
            <a:gd name="connsiteY0-46" fmla="*/ 0 h 5227955"/>
            <a:gd name="connsiteX1-47" fmla="*/ 2488565 w 2488565"/>
            <a:gd name="connsiteY1-48" fmla="*/ 0 h 5227955"/>
            <a:gd name="connsiteX2-49" fmla="*/ 2488565 w 2488565"/>
            <a:gd name="connsiteY2-50" fmla="*/ 5227955 h 5227955"/>
            <a:gd name="connsiteX3-51" fmla="*/ 1543050 w 2488565"/>
            <a:gd name="connsiteY3-52" fmla="*/ 5227955 h 5227955"/>
            <a:gd name="connsiteX4-53" fmla="*/ 0 w 2488565"/>
            <a:gd name="connsiteY4-54" fmla="*/ 1962150 h 5227955"/>
            <a:gd name="connsiteX5-55" fmla="*/ 914400 w 2488565"/>
            <a:gd name="connsiteY5-56" fmla="*/ 0 h 5227955"/>
            <a:gd name="connsiteX0-57" fmla="*/ 819150 w 2488565"/>
            <a:gd name="connsiteY0-58" fmla="*/ 0 h 5227955"/>
            <a:gd name="connsiteX1-59" fmla="*/ 2488565 w 2488565"/>
            <a:gd name="connsiteY1-60" fmla="*/ 0 h 5227955"/>
            <a:gd name="connsiteX2-61" fmla="*/ 2488565 w 2488565"/>
            <a:gd name="connsiteY2-62" fmla="*/ 5227955 h 5227955"/>
            <a:gd name="connsiteX3-63" fmla="*/ 1543050 w 2488565"/>
            <a:gd name="connsiteY3-64" fmla="*/ 5227955 h 5227955"/>
            <a:gd name="connsiteX4-65" fmla="*/ 0 w 2488565"/>
            <a:gd name="connsiteY4-66" fmla="*/ 1962150 h 5227955"/>
            <a:gd name="connsiteX5-67" fmla="*/ 819150 w 2488565"/>
            <a:gd name="connsiteY5-68" fmla="*/ 0 h 5227955"/>
            <a:gd name="connsiteX0-69" fmla="*/ 819150 w 2488565"/>
            <a:gd name="connsiteY0-70" fmla="*/ 0 h 5227955"/>
            <a:gd name="connsiteX1-71" fmla="*/ 2488565 w 2488565"/>
            <a:gd name="connsiteY1-72" fmla="*/ 0 h 5227955"/>
            <a:gd name="connsiteX2-73" fmla="*/ 2488565 w 2488565"/>
            <a:gd name="connsiteY2-74" fmla="*/ 5227955 h 5227955"/>
            <a:gd name="connsiteX3-75" fmla="*/ 1447800 w 2488565"/>
            <a:gd name="connsiteY3-76" fmla="*/ 5227955 h 5227955"/>
            <a:gd name="connsiteX4-77" fmla="*/ 0 w 2488565"/>
            <a:gd name="connsiteY4-78" fmla="*/ 1962150 h 5227955"/>
            <a:gd name="connsiteX5-79" fmla="*/ 819150 w 2488565"/>
            <a:gd name="connsiteY5-80" fmla="*/ 0 h 5227955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  <a:cxn ang="0">
              <a:pos x="connsiteX5-31" y="connsiteY5-32"/>
            </a:cxn>
          </a:cxnLst>
          <a:rect l="l" t="t" r="r" b="b"/>
          <a:pathLst>
            <a:path w="2488565" h="5227955">
              <a:moveTo>
                <a:pt x="819150" y="0"/>
              </a:moveTo>
              <a:lnTo>
                <a:pt x="2488565" y="0"/>
              </a:lnTo>
              <a:lnTo>
                <a:pt x="2488565" y="5227955"/>
              </a:lnTo>
              <a:lnTo>
                <a:pt x="1447800" y="5227955"/>
              </a:lnTo>
              <a:lnTo>
                <a:pt x="0" y="1962150"/>
              </a:lnTo>
              <a:lnTo>
                <a:pt x="819150" y="0"/>
              </a:lnTo>
              <a:close/>
            </a:path>
          </a:pathLst>
        </a:custGeom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0077" t="-570" r="-83437" b="570"/>
          </a:stretch>
        </a:blip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  <a:reflection stA="46000" endPos="34000" dist="3937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9</xdr:row>
      <xdr:rowOff>117476</xdr:rowOff>
    </xdr:from>
    <xdr:to>
      <xdr:col>12</xdr:col>
      <xdr:colOff>579120</xdr:colOff>
      <xdr:row>25</xdr:row>
      <xdr:rowOff>142876</xdr:rowOff>
    </xdr:to>
    <xdr:sp macro="" textlink="">
      <xdr:nvSpPr>
        <xdr:cNvPr id="41" name="Rectangle 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0" y="1546225"/>
          <a:ext cx="10085070" cy="2565400"/>
        </a:xfrm>
        <a:custGeom>
          <a:avLst/>
          <a:gdLst>
            <a:gd name="connsiteX0" fmla="*/ 0 w 7731760"/>
            <a:gd name="connsiteY0" fmla="*/ 0 h 5050790"/>
            <a:gd name="connsiteX1" fmla="*/ 7731760 w 7731760"/>
            <a:gd name="connsiteY1" fmla="*/ 0 h 5050790"/>
            <a:gd name="connsiteX2" fmla="*/ 7731760 w 7731760"/>
            <a:gd name="connsiteY2" fmla="*/ 5050790 h 5050790"/>
            <a:gd name="connsiteX3" fmla="*/ 0 w 7731760"/>
            <a:gd name="connsiteY3" fmla="*/ 5050790 h 5050790"/>
            <a:gd name="connsiteX4" fmla="*/ 0 w 7731760"/>
            <a:gd name="connsiteY4" fmla="*/ 0 h 5050790"/>
            <a:gd name="connsiteX0-1" fmla="*/ 0 w 7731760"/>
            <a:gd name="connsiteY0-2" fmla="*/ 0 h 5050790"/>
            <a:gd name="connsiteX1-3" fmla="*/ 6316617 w 7731760"/>
            <a:gd name="connsiteY1-4" fmla="*/ 0 h 5050790"/>
            <a:gd name="connsiteX2-5" fmla="*/ 7731760 w 7731760"/>
            <a:gd name="connsiteY2-6" fmla="*/ 5050790 h 5050790"/>
            <a:gd name="connsiteX3-7" fmla="*/ 0 w 7731760"/>
            <a:gd name="connsiteY3-8" fmla="*/ 5050790 h 5050790"/>
            <a:gd name="connsiteX4-9" fmla="*/ 0 w 7731760"/>
            <a:gd name="connsiteY4-10" fmla="*/ 0 h 5050790"/>
            <a:gd name="connsiteX0-11" fmla="*/ 0 w 7731760"/>
            <a:gd name="connsiteY0-12" fmla="*/ 0 h 5050790"/>
            <a:gd name="connsiteX1-13" fmla="*/ 5641703 w 7731760"/>
            <a:gd name="connsiteY1-14" fmla="*/ 0 h 5050790"/>
            <a:gd name="connsiteX2-15" fmla="*/ 7731760 w 7731760"/>
            <a:gd name="connsiteY2-16" fmla="*/ 5050790 h 5050790"/>
            <a:gd name="connsiteX3-17" fmla="*/ 0 w 7731760"/>
            <a:gd name="connsiteY3-18" fmla="*/ 5050790 h 5050790"/>
            <a:gd name="connsiteX4-19" fmla="*/ 0 w 7731760"/>
            <a:gd name="connsiteY4-20" fmla="*/ 0 h 5050790"/>
            <a:gd name="connsiteX0-21" fmla="*/ 0 w 7731760"/>
            <a:gd name="connsiteY0-22" fmla="*/ 0 h 5050790"/>
            <a:gd name="connsiteX1-23" fmla="*/ 5184503 w 7731760"/>
            <a:gd name="connsiteY1-24" fmla="*/ 0 h 5050790"/>
            <a:gd name="connsiteX2-25" fmla="*/ 7731760 w 7731760"/>
            <a:gd name="connsiteY2-26" fmla="*/ 5050790 h 5050790"/>
            <a:gd name="connsiteX3-27" fmla="*/ 0 w 7731760"/>
            <a:gd name="connsiteY3-28" fmla="*/ 5050790 h 5050790"/>
            <a:gd name="connsiteX4-29" fmla="*/ 0 w 7731760"/>
            <a:gd name="connsiteY4-30" fmla="*/ 0 h 5050790"/>
            <a:gd name="connsiteX0-31" fmla="*/ 0 w 7035074"/>
            <a:gd name="connsiteY0-32" fmla="*/ 0 h 5050790"/>
            <a:gd name="connsiteX1-33" fmla="*/ 5184503 w 7035074"/>
            <a:gd name="connsiteY1-34" fmla="*/ 0 h 5050790"/>
            <a:gd name="connsiteX2-35" fmla="*/ 7035074 w 7035074"/>
            <a:gd name="connsiteY2-36" fmla="*/ 5050790 h 5050790"/>
            <a:gd name="connsiteX3-37" fmla="*/ 0 w 7035074"/>
            <a:gd name="connsiteY3-38" fmla="*/ 5050790 h 5050790"/>
            <a:gd name="connsiteX4-39" fmla="*/ 0 w 7035074"/>
            <a:gd name="connsiteY4-40" fmla="*/ 0 h 5050790"/>
            <a:gd name="connsiteX0-41" fmla="*/ 0 w 6708507"/>
            <a:gd name="connsiteY0-42" fmla="*/ 0 h 5050790"/>
            <a:gd name="connsiteX1-43" fmla="*/ 5184503 w 6708507"/>
            <a:gd name="connsiteY1-44" fmla="*/ 0 h 5050790"/>
            <a:gd name="connsiteX2-45" fmla="*/ 6708507 w 6708507"/>
            <a:gd name="connsiteY2-46" fmla="*/ 5050790 h 5050790"/>
            <a:gd name="connsiteX3-47" fmla="*/ 0 w 6708507"/>
            <a:gd name="connsiteY3-48" fmla="*/ 5050790 h 5050790"/>
            <a:gd name="connsiteX4-49" fmla="*/ 0 w 6708507"/>
            <a:gd name="connsiteY4-50" fmla="*/ 0 h 5050790"/>
            <a:gd name="connsiteX0-51" fmla="*/ 0 w 6583607"/>
            <a:gd name="connsiteY0-52" fmla="*/ 0 h 5050790"/>
            <a:gd name="connsiteX1-53" fmla="*/ 5184503 w 6583607"/>
            <a:gd name="connsiteY1-54" fmla="*/ 0 h 5050790"/>
            <a:gd name="connsiteX2-55" fmla="*/ 6583607 w 6583607"/>
            <a:gd name="connsiteY2-56" fmla="*/ 5050790 h 5050790"/>
            <a:gd name="connsiteX3-57" fmla="*/ 0 w 6583607"/>
            <a:gd name="connsiteY3-58" fmla="*/ 5050790 h 5050790"/>
            <a:gd name="connsiteX4-59" fmla="*/ 0 w 6583607"/>
            <a:gd name="connsiteY4-60" fmla="*/ 0 h 5050790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6583607" h="5050790">
              <a:moveTo>
                <a:pt x="0" y="0"/>
              </a:moveTo>
              <a:lnTo>
                <a:pt x="5184503" y="0"/>
              </a:lnTo>
              <a:lnTo>
                <a:pt x="6583607" y="5050790"/>
              </a:lnTo>
              <a:lnTo>
                <a:pt x="0" y="5050790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  <a:effectLst>
          <a:reflection blurRad="673100" stA="0" endPos="65000" dist="508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9</xdr:col>
      <xdr:colOff>107950</xdr:colOff>
      <xdr:row>7</xdr:row>
      <xdr:rowOff>130176</xdr:rowOff>
    </xdr:from>
    <xdr:to>
      <xdr:col>13</xdr:col>
      <xdr:colOff>43180</xdr:colOff>
      <xdr:row>49</xdr:row>
      <xdr:rowOff>142876</xdr:rowOff>
    </xdr:to>
    <xdr:grpSp>
      <xdr:nvGrpSpPr>
        <xdr:cNvPr id="42" name="Group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/>
      </xdr:nvGrpSpPr>
      <xdr:grpSpPr>
        <a:xfrm>
          <a:off x="7108069" y="1294343"/>
          <a:ext cx="3246301" cy="6997700"/>
          <a:chOff x="0" y="0"/>
          <a:chExt cx="2729230" cy="8476615"/>
        </a:xfrm>
        <a:effectLst>
          <a:outerShdw blurRad="101600" dist="114300" dir="9360000" sx="97000" sy="97000" algn="r" rotWithShape="0">
            <a:prstClr val="black">
              <a:alpha val="18000"/>
            </a:prstClr>
          </a:outerShdw>
        </a:effectLst>
      </xdr:grpSpPr>
      <xdr:sp macro="" textlink="">
        <xdr:nvSpPr>
          <xdr:cNvPr id="43" name="Rectangle 9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171450" y="0"/>
            <a:ext cx="2557780" cy="3978322"/>
          </a:xfrm>
          <a:custGeom>
            <a:avLst/>
            <a:gdLst>
              <a:gd name="connsiteX0" fmla="*/ 0 w 2074545"/>
              <a:gd name="connsiteY0" fmla="*/ 0 h 3450590"/>
              <a:gd name="connsiteX1" fmla="*/ 2074545 w 2074545"/>
              <a:gd name="connsiteY1" fmla="*/ 0 h 3450590"/>
              <a:gd name="connsiteX2" fmla="*/ 2074545 w 2074545"/>
              <a:gd name="connsiteY2" fmla="*/ 3450590 h 3450590"/>
              <a:gd name="connsiteX3" fmla="*/ 0 w 2074545"/>
              <a:gd name="connsiteY3" fmla="*/ 3450590 h 3450590"/>
              <a:gd name="connsiteX4" fmla="*/ 0 w 2074545"/>
              <a:gd name="connsiteY4" fmla="*/ 0 h 3450590"/>
              <a:gd name="connsiteX0-1" fmla="*/ 0 w 2918607"/>
              <a:gd name="connsiteY0-2" fmla="*/ 0 h 3450590"/>
              <a:gd name="connsiteX1-3" fmla="*/ 2918607 w 2918607"/>
              <a:gd name="connsiteY1-4" fmla="*/ 0 h 3450590"/>
              <a:gd name="connsiteX2-5" fmla="*/ 2918607 w 2918607"/>
              <a:gd name="connsiteY2-6" fmla="*/ 3450590 h 3450590"/>
              <a:gd name="connsiteX3-7" fmla="*/ 844062 w 2918607"/>
              <a:gd name="connsiteY3-8" fmla="*/ 3450590 h 3450590"/>
              <a:gd name="connsiteX4-9" fmla="*/ 0 w 2918607"/>
              <a:gd name="connsiteY4-10" fmla="*/ 0 h 3450590"/>
              <a:gd name="connsiteX0-11" fmla="*/ 0 w 2918607"/>
              <a:gd name="connsiteY0-12" fmla="*/ 0 h 3450590"/>
              <a:gd name="connsiteX1-13" fmla="*/ 1301092 w 2918607"/>
              <a:gd name="connsiteY1-14" fmla="*/ 0 h 3450590"/>
              <a:gd name="connsiteX2-15" fmla="*/ 2918607 w 2918607"/>
              <a:gd name="connsiteY2-16" fmla="*/ 3450590 h 3450590"/>
              <a:gd name="connsiteX3-17" fmla="*/ 844062 w 2918607"/>
              <a:gd name="connsiteY3-18" fmla="*/ 3450590 h 3450590"/>
              <a:gd name="connsiteX4-19" fmla="*/ 0 w 2918607"/>
              <a:gd name="connsiteY4-20" fmla="*/ 0 h 3450590"/>
              <a:gd name="connsiteX0-21" fmla="*/ 0 w 2455839"/>
              <a:gd name="connsiteY0-22" fmla="*/ 0 h 3450590"/>
              <a:gd name="connsiteX1-23" fmla="*/ 1301092 w 2455839"/>
              <a:gd name="connsiteY1-24" fmla="*/ 0 h 3450590"/>
              <a:gd name="connsiteX2-25" fmla="*/ 2455839 w 2455839"/>
              <a:gd name="connsiteY2-26" fmla="*/ 3360279 h 3450590"/>
              <a:gd name="connsiteX3-27" fmla="*/ 844062 w 2455839"/>
              <a:gd name="connsiteY3-28" fmla="*/ 3450590 h 3450590"/>
              <a:gd name="connsiteX4-29" fmla="*/ 0 w 2455839"/>
              <a:gd name="connsiteY4-30" fmla="*/ 0 h 3450590"/>
              <a:gd name="connsiteX0-31" fmla="*/ 0 w 2580000"/>
              <a:gd name="connsiteY0-32" fmla="*/ 0 h 3770489"/>
              <a:gd name="connsiteX1-33" fmla="*/ 1301092 w 2580000"/>
              <a:gd name="connsiteY1-34" fmla="*/ 0 h 3770489"/>
              <a:gd name="connsiteX2-35" fmla="*/ 2580000 w 2580000"/>
              <a:gd name="connsiteY2-36" fmla="*/ 3770489 h 3770489"/>
              <a:gd name="connsiteX3-37" fmla="*/ 844062 w 2580000"/>
              <a:gd name="connsiteY3-38" fmla="*/ 3450590 h 3770489"/>
              <a:gd name="connsiteX4-39" fmla="*/ 0 w 2580000"/>
              <a:gd name="connsiteY4-40" fmla="*/ 0 h 3770489"/>
              <a:gd name="connsiteX0-41" fmla="*/ 0 w 2580000"/>
              <a:gd name="connsiteY0-42" fmla="*/ 0 h 3770489"/>
              <a:gd name="connsiteX1-43" fmla="*/ 1301092 w 2580000"/>
              <a:gd name="connsiteY1-44" fmla="*/ 0 h 3770489"/>
              <a:gd name="connsiteX2-45" fmla="*/ 2580000 w 2580000"/>
              <a:gd name="connsiteY2-46" fmla="*/ 3770489 h 3770489"/>
              <a:gd name="connsiteX3-47" fmla="*/ 934373 w 2580000"/>
              <a:gd name="connsiteY3-48" fmla="*/ 3770489 h 3770489"/>
              <a:gd name="connsiteX4-49" fmla="*/ 0 w 2580000"/>
              <a:gd name="connsiteY4-50" fmla="*/ 0 h 3770489"/>
              <a:gd name="connsiteX0-51" fmla="*/ 0 w 2580000"/>
              <a:gd name="connsiteY0-52" fmla="*/ 0 h 3782274"/>
              <a:gd name="connsiteX1-53" fmla="*/ 1301092 w 2580000"/>
              <a:gd name="connsiteY1-54" fmla="*/ 0 h 3782274"/>
              <a:gd name="connsiteX2-55" fmla="*/ 2580000 w 2580000"/>
              <a:gd name="connsiteY2-56" fmla="*/ 3770489 h 3782274"/>
              <a:gd name="connsiteX3-57" fmla="*/ 1589128 w 2580000"/>
              <a:gd name="connsiteY3-58" fmla="*/ 3782274 h 3782274"/>
              <a:gd name="connsiteX4-59" fmla="*/ 0 w 2580000"/>
              <a:gd name="connsiteY4-60" fmla="*/ 0 h 3782274"/>
              <a:gd name="connsiteX0-61" fmla="*/ 0 w 2580000"/>
              <a:gd name="connsiteY0-62" fmla="*/ 0 h 3782274"/>
              <a:gd name="connsiteX1-63" fmla="*/ 1876824 w 2580000"/>
              <a:gd name="connsiteY1-64" fmla="*/ 0 h 3782274"/>
              <a:gd name="connsiteX2-65" fmla="*/ 2580000 w 2580000"/>
              <a:gd name="connsiteY2-66" fmla="*/ 3770489 h 3782274"/>
              <a:gd name="connsiteX3-67" fmla="*/ 1589128 w 2580000"/>
              <a:gd name="connsiteY3-68" fmla="*/ 3782274 h 3782274"/>
              <a:gd name="connsiteX4-69" fmla="*/ 0 w 2580000"/>
              <a:gd name="connsiteY4-70" fmla="*/ 0 h 3782274"/>
              <a:gd name="connsiteX0-71" fmla="*/ 0 w 3494398"/>
              <a:gd name="connsiteY0-72" fmla="*/ 0 h 3782274"/>
              <a:gd name="connsiteX1-73" fmla="*/ 1876824 w 3494398"/>
              <a:gd name="connsiteY1-74" fmla="*/ 0 h 3782274"/>
              <a:gd name="connsiteX2-75" fmla="*/ 3494398 w 3494398"/>
              <a:gd name="connsiteY2-76" fmla="*/ 3770702 h 3782274"/>
              <a:gd name="connsiteX3-77" fmla="*/ 1589128 w 3494398"/>
              <a:gd name="connsiteY3-78" fmla="*/ 3782274 h 3782274"/>
              <a:gd name="connsiteX4-79" fmla="*/ 0 w 3494398"/>
              <a:gd name="connsiteY4-80" fmla="*/ 0 h 3782274"/>
              <a:gd name="connsiteX0-81" fmla="*/ 0 w 2670461"/>
              <a:gd name="connsiteY0-82" fmla="*/ 0 h 3782274"/>
              <a:gd name="connsiteX1-83" fmla="*/ 1052887 w 2670461"/>
              <a:gd name="connsiteY1-84" fmla="*/ 0 h 3782274"/>
              <a:gd name="connsiteX2-85" fmla="*/ 2670461 w 2670461"/>
              <a:gd name="connsiteY2-86" fmla="*/ 3770702 h 3782274"/>
              <a:gd name="connsiteX3-87" fmla="*/ 765191 w 2670461"/>
              <a:gd name="connsiteY3-88" fmla="*/ 3782274 h 3782274"/>
              <a:gd name="connsiteX4-89" fmla="*/ 0 w 2670461"/>
              <a:gd name="connsiteY4-90" fmla="*/ 0 h 3782274"/>
              <a:gd name="connsiteX0-91" fmla="*/ 0 w 2670461"/>
              <a:gd name="connsiteY0-92" fmla="*/ 0 h 3770702"/>
              <a:gd name="connsiteX1-93" fmla="*/ 1052887 w 2670461"/>
              <a:gd name="connsiteY1-94" fmla="*/ 0 h 3770702"/>
              <a:gd name="connsiteX2-95" fmla="*/ 2670461 w 2670461"/>
              <a:gd name="connsiteY2-96" fmla="*/ 3770702 h 3770702"/>
              <a:gd name="connsiteX3-97" fmla="*/ 1510161 w 2670461"/>
              <a:gd name="connsiteY3-98" fmla="*/ 3770702 h 3770702"/>
              <a:gd name="connsiteX4-99" fmla="*/ 0 w 2670461"/>
              <a:gd name="connsiteY4-100" fmla="*/ 0 h 3770702"/>
              <a:gd name="connsiteX0-101" fmla="*/ 0 w 2670461"/>
              <a:gd name="connsiteY0-102" fmla="*/ 0 h 3770702"/>
              <a:gd name="connsiteX1-103" fmla="*/ 1052887 w 2670461"/>
              <a:gd name="connsiteY1-104" fmla="*/ 0 h 3770702"/>
              <a:gd name="connsiteX2-105" fmla="*/ 2670461 w 2670461"/>
              <a:gd name="connsiteY2-106" fmla="*/ 3770702 h 3770702"/>
              <a:gd name="connsiteX3-107" fmla="*/ 1702048 w 2670461"/>
              <a:gd name="connsiteY3-108" fmla="*/ 3770561 h 3770702"/>
              <a:gd name="connsiteX4-109" fmla="*/ 0 w 2670461"/>
              <a:gd name="connsiteY4-110" fmla="*/ 0 h 3770702"/>
              <a:gd name="connsiteX0-111" fmla="*/ 0 w 2388276"/>
              <a:gd name="connsiteY0-112" fmla="*/ 0 h 3770702"/>
              <a:gd name="connsiteX1-113" fmla="*/ 770702 w 2388276"/>
              <a:gd name="connsiteY1-114" fmla="*/ 0 h 3770702"/>
              <a:gd name="connsiteX2-115" fmla="*/ 2388276 w 2388276"/>
              <a:gd name="connsiteY2-116" fmla="*/ 3770702 h 3770702"/>
              <a:gd name="connsiteX3-117" fmla="*/ 1419863 w 2388276"/>
              <a:gd name="connsiteY3-118" fmla="*/ 3770561 h 3770702"/>
              <a:gd name="connsiteX4-119" fmla="*/ 0 w 2388276"/>
              <a:gd name="connsiteY4-120" fmla="*/ 0 h 3770702"/>
              <a:gd name="connsiteX0-121" fmla="*/ 0 w 2388276"/>
              <a:gd name="connsiteY0-122" fmla="*/ 0 h 3770702"/>
              <a:gd name="connsiteX1-123" fmla="*/ 770702 w 2388276"/>
              <a:gd name="connsiteY1-124" fmla="*/ 0 h 3770702"/>
              <a:gd name="connsiteX2-125" fmla="*/ 2388276 w 2388276"/>
              <a:gd name="connsiteY2-126" fmla="*/ 3770702 h 3770702"/>
              <a:gd name="connsiteX3-127" fmla="*/ 1623067 w 2388276"/>
              <a:gd name="connsiteY3-128" fmla="*/ 3770561 h 3770702"/>
              <a:gd name="connsiteX4-129" fmla="*/ 0 w 2388276"/>
              <a:gd name="connsiteY4-130" fmla="*/ 0 h 3770702"/>
              <a:gd name="connsiteX0-131" fmla="*/ 0 w 2557612"/>
              <a:gd name="connsiteY0-132" fmla="*/ 0 h 4052929"/>
              <a:gd name="connsiteX1-133" fmla="*/ 770702 w 2557612"/>
              <a:gd name="connsiteY1-134" fmla="*/ 0 h 4052929"/>
              <a:gd name="connsiteX2-135" fmla="*/ 2557612 w 2557612"/>
              <a:gd name="connsiteY2-136" fmla="*/ 4052929 h 4052929"/>
              <a:gd name="connsiteX3-137" fmla="*/ 1623067 w 2557612"/>
              <a:gd name="connsiteY3-138" fmla="*/ 3770561 h 4052929"/>
              <a:gd name="connsiteX4-139" fmla="*/ 0 w 2557612"/>
              <a:gd name="connsiteY4-140" fmla="*/ 0 h 4052929"/>
              <a:gd name="connsiteX0-141" fmla="*/ 0 w 2557612"/>
              <a:gd name="connsiteY0-142" fmla="*/ 0 h 4052929"/>
              <a:gd name="connsiteX1-143" fmla="*/ 770702 w 2557612"/>
              <a:gd name="connsiteY1-144" fmla="*/ 0 h 4052929"/>
              <a:gd name="connsiteX2-145" fmla="*/ 2557612 w 2557612"/>
              <a:gd name="connsiteY2-146" fmla="*/ 4052929 h 4052929"/>
              <a:gd name="connsiteX3-147" fmla="*/ 1668219 w 2557612"/>
              <a:gd name="connsiteY3-148" fmla="*/ 4052929 h 4052929"/>
              <a:gd name="connsiteX4-149" fmla="*/ 0 w 2557612"/>
              <a:gd name="connsiteY4-150" fmla="*/ 0 h 4052929"/>
              <a:gd name="connsiteX0-151" fmla="*/ 0 w 2557612"/>
              <a:gd name="connsiteY0-152" fmla="*/ 0 h 4052929"/>
              <a:gd name="connsiteX1-153" fmla="*/ 770702 w 2557612"/>
              <a:gd name="connsiteY1-154" fmla="*/ 0 h 4052929"/>
              <a:gd name="connsiteX2-155" fmla="*/ 2557612 w 2557612"/>
              <a:gd name="connsiteY2-156" fmla="*/ 4052929 h 4052929"/>
              <a:gd name="connsiteX3-157" fmla="*/ 1728600 w 2557612"/>
              <a:gd name="connsiteY3-158" fmla="*/ 4052929 h 4052929"/>
              <a:gd name="connsiteX4-159" fmla="*/ 0 w 2557612"/>
              <a:gd name="connsiteY4-160" fmla="*/ 0 h 4052929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2557612" h="4052929">
                <a:moveTo>
                  <a:pt x="0" y="0"/>
                </a:moveTo>
                <a:lnTo>
                  <a:pt x="770702" y="0"/>
                </a:lnTo>
                <a:lnTo>
                  <a:pt x="2557612" y="4052929"/>
                </a:lnTo>
                <a:lnTo>
                  <a:pt x="1728600" y="4052929"/>
                </a:lnTo>
                <a:lnTo>
                  <a:pt x="0" y="0"/>
                </a:lnTo>
                <a:close/>
              </a:path>
            </a:pathLst>
          </a:cu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endParaRPr lang="en-US"/>
          </a:p>
        </xdr:txBody>
      </xdr:sp>
      <xdr:sp macro="" textlink="">
        <xdr:nvSpPr>
          <xdr:cNvPr id="44" name="Rectangle 15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0" y="3962400"/>
            <a:ext cx="2720340" cy="4514215"/>
          </a:xfrm>
          <a:custGeom>
            <a:avLst/>
            <a:gdLst>
              <a:gd name="connsiteX0" fmla="*/ 0 w 915670"/>
              <a:gd name="connsiteY0" fmla="*/ 0 h 5125085"/>
              <a:gd name="connsiteX1" fmla="*/ 915670 w 915670"/>
              <a:gd name="connsiteY1" fmla="*/ 0 h 5125085"/>
              <a:gd name="connsiteX2" fmla="*/ 915670 w 915670"/>
              <a:gd name="connsiteY2" fmla="*/ 5125085 h 5125085"/>
              <a:gd name="connsiteX3" fmla="*/ 0 w 915670"/>
              <a:gd name="connsiteY3" fmla="*/ 5125085 h 5125085"/>
              <a:gd name="connsiteX4" fmla="*/ 0 w 915670"/>
              <a:gd name="connsiteY4" fmla="*/ 0 h 5125085"/>
              <a:gd name="connsiteX0-1" fmla="*/ 0 w 2735201"/>
              <a:gd name="connsiteY0-2" fmla="*/ 0 h 5125085"/>
              <a:gd name="connsiteX1-3" fmla="*/ 2735201 w 2735201"/>
              <a:gd name="connsiteY1-4" fmla="*/ 12833 h 5125085"/>
              <a:gd name="connsiteX2-5" fmla="*/ 915670 w 2735201"/>
              <a:gd name="connsiteY2-6" fmla="*/ 5125085 h 5125085"/>
              <a:gd name="connsiteX3-7" fmla="*/ 0 w 2735201"/>
              <a:gd name="connsiteY3-8" fmla="*/ 5125085 h 5125085"/>
              <a:gd name="connsiteX4-9" fmla="*/ 0 w 2735201"/>
              <a:gd name="connsiteY4-10" fmla="*/ 0 h 5125085"/>
              <a:gd name="connsiteX0-11" fmla="*/ 1937714 w 2735201"/>
              <a:gd name="connsiteY0-12" fmla="*/ 0 h 5130487"/>
              <a:gd name="connsiteX1-13" fmla="*/ 2735201 w 2735201"/>
              <a:gd name="connsiteY1-14" fmla="*/ 18235 h 5130487"/>
              <a:gd name="connsiteX2-15" fmla="*/ 915670 w 2735201"/>
              <a:gd name="connsiteY2-16" fmla="*/ 5130487 h 5130487"/>
              <a:gd name="connsiteX3-17" fmla="*/ 0 w 2735201"/>
              <a:gd name="connsiteY3-18" fmla="*/ 5130487 h 5130487"/>
              <a:gd name="connsiteX4-19" fmla="*/ 1937714 w 2735201"/>
              <a:gd name="connsiteY4-20" fmla="*/ 0 h 5130487"/>
              <a:gd name="connsiteX0-21" fmla="*/ 1937714 w 2778412"/>
              <a:gd name="connsiteY0-22" fmla="*/ 4333 h 5134820"/>
              <a:gd name="connsiteX1-23" fmla="*/ 2778412 w 2778412"/>
              <a:gd name="connsiteY1-24" fmla="*/ 0 h 5134820"/>
              <a:gd name="connsiteX2-25" fmla="*/ 915670 w 2778412"/>
              <a:gd name="connsiteY2-26" fmla="*/ 5134820 h 5134820"/>
              <a:gd name="connsiteX3-27" fmla="*/ 0 w 2778412"/>
              <a:gd name="connsiteY3-28" fmla="*/ 5134820 h 5134820"/>
              <a:gd name="connsiteX4-29" fmla="*/ 1937714 w 2778412"/>
              <a:gd name="connsiteY4-30" fmla="*/ 4333 h 5134820"/>
              <a:gd name="connsiteX0-31" fmla="*/ 1942047 w 2778412"/>
              <a:gd name="connsiteY0-32" fmla="*/ 0 h 5134820"/>
              <a:gd name="connsiteX1-33" fmla="*/ 2778412 w 2778412"/>
              <a:gd name="connsiteY1-34" fmla="*/ 0 h 5134820"/>
              <a:gd name="connsiteX2-35" fmla="*/ 915670 w 2778412"/>
              <a:gd name="connsiteY2-36" fmla="*/ 5134820 h 5134820"/>
              <a:gd name="connsiteX3-37" fmla="*/ 0 w 2778412"/>
              <a:gd name="connsiteY3-38" fmla="*/ 5134820 h 5134820"/>
              <a:gd name="connsiteX4-39" fmla="*/ 1942047 w 2778412"/>
              <a:gd name="connsiteY4-40" fmla="*/ 0 h 5134820"/>
              <a:gd name="connsiteX0-41" fmla="*/ 1935698 w 2778412"/>
              <a:gd name="connsiteY0-42" fmla="*/ 0 h 5217001"/>
              <a:gd name="connsiteX1-43" fmla="*/ 2778412 w 2778412"/>
              <a:gd name="connsiteY1-44" fmla="*/ 82181 h 5217001"/>
              <a:gd name="connsiteX2-45" fmla="*/ 915670 w 2778412"/>
              <a:gd name="connsiteY2-46" fmla="*/ 5217001 h 5217001"/>
              <a:gd name="connsiteX3-47" fmla="*/ 0 w 2778412"/>
              <a:gd name="connsiteY3-48" fmla="*/ 5217001 h 5217001"/>
              <a:gd name="connsiteX4-49" fmla="*/ 1935698 w 2778412"/>
              <a:gd name="connsiteY4-50" fmla="*/ 0 h 5217001"/>
              <a:gd name="connsiteX0-51" fmla="*/ 1935698 w 2740317"/>
              <a:gd name="connsiteY0-52" fmla="*/ 0 h 5217001"/>
              <a:gd name="connsiteX1-53" fmla="*/ 2740317 w 2740317"/>
              <a:gd name="connsiteY1-54" fmla="*/ 0 h 5217001"/>
              <a:gd name="connsiteX2-55" fmla="*/ 915670 w 2740317"/>
              <a:gd name="connsiteY2-56" fmla="*/ 5217001 h 5217001"/>
              <a:gd name="connsiteX3-57" fmla="*/ 0 w 2740317"/>
              <a:gd name="connsiteY3-58" fmla="*/ 5217001 h 5217001"/>
              <a:gd name="connsiteX4-59" fmla="*/ 1935698 w 2740317"/>
              <a:gd name="connsiteY4-60" fmla="*/ 0 h 5217001"/>
              <a:gd name="connsiteX0-61" fmla="*/ 1915013 w 2740317"/>
              <a:gd name="connsiteY0-62" fmla="*/ 0 h 5217001"/>
              <a:gd name="connsiteX1-63" fmla="*/ 2740317 w 2740317"/>
              <a:gd name="connsiteY1-64" fmla="*/ 0 h 5217001"/>
              <a:gd name="connsiteX2-65" fmla="*/ 915670 w 2740317"/>
              <a:gd name="connsiteY2-66" fmla="*/ 5217001 h 5217001"/>
              <a:gd name="connsiteX3-67" fmla="*/ 0 w 2740317"/>
              <a:gd name="connsiteY3-68" fmla="*/ 5217001 h 5217001"/>
              <a:gd name="connsiteX4-69" fmla="*/ 1915013 w 2740317"/>
              <a:gd name="connsiteY4-70" fmla="*/ 0 h 5217001"/>
              <a:gd name="connsiteX0-71" fmla="*/ 1908664 w 2740317"/>
              <a:gd name="connsiteY0-72" fmla="*/ 1494 h 5217001"/>
              <a:gd name="connsiteX1-73" fmla="*/ 2740317 w 2740317"/>
              <a:gd name="connsiteY1-74" fmla="*/ 0 h 5217001"/>
              <a:gd name="connsiteX2-75" fmla="*/ 915670 w 2740317"/>
              <a:gd name="connsiteY2-76" fmla="*/ 5217001 h 5217001"/>
              <a:gd name="connsiteX3-77" fmla="*/ 0 w 2740317"/>
              <a:gd name="connsiteY3-78" fmla="*/ 5217001 h 5217001"/>
              <a:gd name="connsiteX4-79" fmla="*/ 1908664 w 2740317"/>
              <a:gd name="connsiteY4-80" fmla="*/ 1494 h 5217001"/>
              <a:gd name="connsiteX0-81" fmla="*/ 1908664 w 2740317"/>
              <a:gd name="connsiteY0-82" fmla="*/ 0 h 5223117"/>
              <a:gd name="connsiteX1-83" fmla="*/ 2740317 w 2740317"/>
              <a:gd name="connsiteY1-84" fmla="*/ 6116 h 5223117"/>
              <a:gd name="connsiteX2-85" fmla="*/ 915670 w 2740317"/>
              <a:gd name="connsiteY2-86" fmla="*/ 5223117 h 5223117"/>
              <a:gd name="connsiteX3-87" fmla="*/ 0 w 2740317"/>
              <a:gd name="connsiteY3-88" fmla="*/ 5223117 h 5223117"/>
              <a:gd name="connsiteX4-89" fmla="*/ 1908664 w 2740317"/>
              <a:gd name="connsiteY4-90" fmla="*/ 0 h 5223117"/>
              <a:gd name="connsiteX0-91" fmla="*/ 1908664 w 2720124"/>
              <a:gd name="connsiteY0-92" fmla="*/ 0 h 5223117"/>
              <a:gd name="connsiteX1-93" fmla="*/ 2720124 w 2720124"/>
              <a:gd name="connsiteY1-94" fmla="*/ 1059 h 5223117"/>
              <a:gd name="connsiteX2-95" fmla="*/ 915670 w 2720124"/>
              <a:gd name="connsiteY2-96" fmla="*/ 5223117 h 5223117"/>
              <a:gd name="connsiteX3-97" fmla="*/ 0 w 2720124"/>
              <a:gd name="connsiteY3-98" fmla="*/ 5223117 h 5223117"/>
              <a:gd name="connsiteX4-99" fmla="*/ 1908664 w 2720124"/>
              <a:gd name="connsiteY4-100" fmla="*/ 0 h 5223117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2720124" h="5223117">
                <a:moveTo>
                  <a:pt x="1908664" y="0"/>
                </a:moveTo>
                <a:lnTo>
                  <a:pt x="2720124" y="1059"/>
                </a:lnTo>
                <a:lnTo>
                  <a:pt x="915670" y="5223117"/>
                </a:lnTo>
                <a:lnTo>
                  <a:pt x="0" y="5223117"/>
                </a:lnTo>
                <a:lnTo>
                  <a:pt x="1908664" y="0"/>
                </a:lnTo>
                <a:close/>
              </a:path>
            </a:pathLst>
          </a:custGeom>
          <a:gradFill>
            <a:gsLst>
              <a:gs pos="0">
                <a:srgbClr val="FFC000"/>
              </a:gs>
              <a:gs pos="100000">
                <a:schemeClr val="bg1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57150</xdr:colOff>
      <xdr:row>32</xdr:row>
      <xdr:rowOff>142875</xdr:rowOff>
    </xdr:from>
    <xdr:to>
      <xdr:col>6</xdr:col>
      <xdr:colOff>3719830</xdr:colOff>
      <xdr:row>35</xdr:row>
      <xdr:rowOff>141605</xdr:rowOff>
    </xdr:to>
    <xdr:sp macro="" textlink="">
      <xdr:nvSpPr>
        <xdr:cNvPr id="45" name="Text Box 1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49250" y="5222875"/>
          <a:ext cx="4843780" cy="47498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n-US" sz="2400">
              <a:solidFill>
                <a:srgbClr val="FFFFFF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1209675</xdr:colOff>
      <xdr:row>0</xdr:row>
      <xdr:rowOff>0</xdr:rowOff>
    </xdr:from>
    <xdr:to>
      <xdr:col>10</xdr:col>
      <xdr:colOff>603885</xdr:colOff>
      <xdr:row>2</xdr:row>
      <xdr:rowOff>34925</xdr:rowOff>
    </xdr:to>
    <xdr:sp macro="" textlink="">
      <xdr:nvSpPr>
        <xdr:cNvPr id="46" name="Text Box 20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682875" y="0"/>
          <a:ext cx="5998210" cy="35242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US" sz="2600">
              <a:solidFill>
                <a:srgbClr val="1F3864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KECAMATAN BONTOMANAI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171450</xdr:colOff>
      <xdr:row>11</xdr:row>
      <xdr:rowOff>28575</xdr:rowOff>
    </xdr:from>
    <xdr:to>
      <xdr:col>16</xdr:col>
      <xdr:colOff>521970</xdr:colOff>
      <xdr:row>22</xdr:row>
      <xdr:rowOff>55880</xdr:rowOff>
    </xdr:to>
    <xdr:sp macro="" textlink="">
      <xdr:nvSpPr>
        <xdr:cNvPr id="47" name="Text Box 27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71450" y="1774825"/>
          <a:ext cx="13177520" cy="177355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non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n-US" sz="4800">
              <a:solidFill>
                <a:srgbClr val="47AEB9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REALISASI FISIK DAN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n-US" sz="4800">
              <a:solidFill>
                <a:srgbClr val="47AEB9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KEUANGAN (RFK)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171450</xdr:colOff>
      <xdr:row>21</xdr:row>
      <xdr:rowOff>47625</xdr:rowOff>
    </xdr:from>
    <xdr:to>
      <xdr:col>6</xdr:col>
      <xdr:colOff>3377565</xdr:colOff>
      <xdr:row>27</xdr:row>
      <xdr:rowOff>9525</xdr:rowOff>
    </xdr:to>
    <xdr:sp macro="" textlink="">
      <xdr:nvSpPr>
        <xdr:cNvPr id="48" name="Text Box 2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71450" y="3381375"/>
          <a:ext cx="4679315" cy="9144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US" sz="3600">
              <a:solidFill>
                <a:srgbClr val="1F3864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T.A 2025</a:t>
          </a:r>
        </a:p>
        <a:p>
          <a:pPr>
            <a:lnSpc>
              <a:spcPct val="107000"/>
            </a:lnSpc>
            <a:spcAft>
              <a:spcPts val="800"/>
            </a:spcAft>
          </a:pPr>
          <a:endParaRPr lang="en-US" sz="3600">
            <a:solidFill>
              <a:srgbClr val="1F3864"/>
            </a:solidFill>
            <a:effectLst/>
            <a:latin typeface="Arial Black" panose="020B0A040201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6</xdr:col>
      <xdr:colOff>195580</xdr:colOff>
      <xdr:row>4</xdr:row>
      <xdr:rowOff>102235</xdr:rowOff>
    </xdr:to>
    <xdr:sp macro="" textlink="">
      <xdr:nvSpPr>
        <xdr:cNvPr id="49" name="Text Box 4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95250" y="0"/>
          <a:ext cx="1573530" cy="73723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US" sz="3600">
              <a:solidFill>
                <a:srgbClr val="FFFFFF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2024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3719830</xdr:colOff>
      <xdr:row>0</xdr:row>
      <xdr:rowOff>125730</xdr:rowOff>
    </xdr:from>
    <xdr:to>
      <xdr:col>6</xdr:col>
      <xdr:colOff>3719830</xdr:colOff>
      <xdr:row>4</xdr:row>
      <xdr:rowOff>76835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>
          <a:off x="5193030" y="125730"/>
          <a:ext cx="0" cy="586105"/>
        </a:xfrm>
        <a:prstGeom prst="line">
          <a:avLst/>
        </a:prstGeom>
        <a:ln w="28575">
          <a:solidFill>
            <a:srgbClr val="47AEB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1224864</xdr:colOff>
      <xdr:row>2</xdr:row>
      <xdr:rowOff>115587</xdr:rowOff>
    </xdr:from>
    <xdr:to>
      <xdr:col>7</xdr:col>
      <xdr:colOff>184099</xdr:colOff>
      <xdr:row>4</xdr:row>
      <xdr:rowOff>159403</xdr:rowOff>
    </xdr:to>
    <xdr:sp macro="" textlink="">
      <xdr:nvSpPr>
        <xdr:cNvPr id="51" name="Text Box 5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697480" y="433070"/>
          <a:ext cx="2959735" cy="36068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id-ID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BULAN</a:t>
          </a:r>
          <a:r>
            <a:rPr lang="id-ID" sz="14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4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JANUARI 2025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612862</xdr:colOff>
      <xdr:row>1</xdr:row>
      <xdr:rowOff>30635</xdr:rowOff>
    </xdr:from>
    <xdr:to>
      <xdr:col>6</xdr:col>
      <xdr:colOff>1098637</xdr:colOff>
      <xdr:row>4</xdr:row>
      <xdr:rowOff>71909</xdr:rowOff>
    </xdr:to>
    <xdr:pic>
      <xdr:nvPicPr>
        <xdr:cNvPr id="52" name="Picture 1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85975" y="189230"/>
          <a:ext cx="485775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2257425</xdr:colOff>
      <xdr:row>5</xdr:row>
      <xdr:rowOff>38100</xdr:rowOff>
    </xdr:from>
    <xdr:to>
      <xdr:col>8</xdr:col>
      <xdr:colOff>563245</xdr:colOff>
      <xdr:row>51</xdr:row>
      <xdr:rowOff>66675</xdr:rowOff>
    </xdr:to>
    <xdr:sp macro="" textlink="">
      <xdr:nvSpPr>
        <xdr:cNvPr id="2" name="Freeform: Shape 12">
          <a:extLst>
            <a:ext uri="{FF2B5EF4-FFF2-40B4-BE49-F238E27FC236}">
              <a16:creationId xmlns:a16="http://schemas.microsoft.com/office/drawing/2014/main" id="{47A28D21-E008-4E7F-BD69-D8582B91CCEF}"/>
            </a:ext>
          </a:extLst>
        </xdr:cNvPr>
        <xdr:cNvSpPr/>
      </xdr:nvSpPr>
      <xdr:spPr>
        <a:xfrm rot="985179">
          <a:off x="4200525" y="847725"/>
          <a:ext cx="1163320" cy="7477125"/>
        </a:xfrm>
        <a:custGeom>
          <a:avLst/>
          <a:gdLst>
            <a:gd name="connsiteX0" fmla="*/ 220717 w 1340069"/>
            <a:gd name="connsiteY0" fmla="*/ 47296 h 409903"/>
            <a:gd name="connsiteX1" fmla="*/ 0 w 1340069"/>
            <a:gd name="connsiteY1" fmla="*/ 409903 h 409903"/>
            <a:gd name="connsiteX2" fmla="*/ 1040524 w 1340069"/>
            <a:gd name="connsiteY2" fmla="*/ 409903 h 409903"/>
            <a:gd name="connsiteX3" fmla="*/ 1340069 w 1340069"/>
            <a:gd name="connsiteY3" fmla="*/ 0 h 409903"/>
            <a:gd name="connsiteX4" fmla="*/ 220717 w 1340069"/>
            <a:gd name="connsiteY4" fmla="*/ 47296 h 409903"/>
            <a:gd name="connsiteX0-1" fmla="*/ 2570896 w 2570896"/>
            <a:gd name="connsiteY0-2" fmla="*/ 0 h 3591584"/>
            <a:gd name="connsiteX1-3" fmla="*/ 0 w 2570896"/>
            <a:gd name="connsiteY1-4" fmla="*/ 3591584 h 3591584"/>
            <a:gd name="connsiteX2-5" fmla="*/ 1040524 w 2570896"/>
            <a:gd name="connsiteY2-6" fmla="*/ 3591584 h 3591584"/>
            <a:gd name="connsiteX3-7" fmla="*/ 1340069 w 2570896"/>
            <a:gd name="connsiteY3-8" fmla="*/ 3181681 h 3591584"/>
            <a:gd name="connsiteX4-9" fmla="*/ 2570896 w 2570896"/>
            <a:gd name="connsiteY4-10" fmla="*/ 0 h 3591584"/>
            <a:gd name="connsiteX0-11" fmla="*/ 2570896 w 3659905"/>
            <a:gd name="connsiteY0-12" fmla="*/ 350877 h 3942461"/>
            <a:gd name="connsiteX1-13" fmla="*/ 0 w 3659905"/>
            <a:gd name="connsiteY1-14" fmla="*/ 3942461 h 3942461"/>
            <a:gd name="connsiteX2-15" fmla="*/ 1040524 w 3659905"/>
            <a:gd name="connsiteY2-16" fmla="*/ 3942461 h 3942461"/>
            <a:gd name="connsiteX3-17" fmla="*/ 3659905 w 3659905"/>
            <a:gd name="connsiteY3-18" fmla="*/ 0 h 3942461"/>
            <a:gd name="connsiteX4-19" fmla="*/ 2570896 w 3659905"/>
            <a:gd name="connsiteY4-20" fmla="*/ 350877 h 3942461"/>
            <a:gd name="connsiteX0-21" fmla="*/ 2914145 w 3659905"/>
            <a:gd name="connsiteY0-22" fmla="*/ 0 h 3942461"/>
            <a:gd name="connsiteX1-23" fmla="*/ 0 w 3659905"/>
            <a:gd name="connsiteY1-24" fmla="*/ 3942461 h 3942461"/>
            <a:gd name="connsiteX2-25" fmla="*/ 1040524 w 3659905"/>
            <a:gd name="connsiteY2-26" fmla="*/ 3942461 h 3942461"/>
            <a:gd name="connsiteX3-27" fmla="*/ 3659905 w 3659905"/>
            <a:gd name="connsiteY3-28" fmla="*/ 0 h 3942461"/>
            <a:gd name="connsiteX4-29" fmla="*/ 2914145 w 3659905"/>
            <a:gd name="connsiteY4-30" fmla="*/ 0 h 3942461"/>
            <a:gd name="connsiteX0-31" fmla="*/ 2750325 w 3496085"/>
            <a:gd name="connsiteY0-32" fmla="*/ 0 h 3942461"/>
            <a:gd name="connsiteX1-33" fmla="*/ 0 w 3496085"/>
            <a:gd name="connsiteY1-34" fmla="*/ 3942461 h 3942461"/>
            <a:gd name="connsiteX2-35" fmla="*/ 876704 w 3496085"/>
            <a:gd name="connsiteY2-36" fmla="*/ 3942461 h 3942461"/>
            <a:gd name="connsiteX3-37" fmla="*/ 3496085 w 3496085"/>
            <a:gd name="connsiteY3-38" fmla="*/ 0 h 3942461"/>
            <a:gd name="connsiteX4-39" fmla="*/ 2750325 w 3496085"/>
            <a:gd name="connsiteY4-40" fmla="*/ 0 h 3942461"/>
            <a:gd name="connsiteX0-41" fmla="*/ 2845889 w 3591649"/>
            <a:gd name="connsiteY0-42" fmla="*/ 0 h 4052962"/>
            <a:gd name="connsiteX1-43" fmla="*/ 0 w 3591649"/>
            <a:gd name="connsiteY1-44" fmla="*/ 4052962 h 4052962"/>
            <a:gd name="connsiteX2-45" fmla="*/ 972268 w 3591649"/>
            <a:gd name="connsiteY2-46" fmla="*/ 3942461 h 4052962"/>
            <a:gd name="connsiteX3-47" fmla="*/ 3591649 w 3591649"/>
            <a:gd name="connsiteY3-48" fmla="*/ 0 h 4052962"/>
            <a:gd name="connsiteX4-49" fmla="*/ 2845889 w 3591649"/>
            <a:gd name="connsiteY4-50" fmla="*/ 0 h 4052962"/>
            <a:gd name="connsiteX0-51" fmla="*/ 2845889 w 3591649"/>
            <a:gd name="connsiteY0-52" fmla="*/ 0 h 4052962"/>
            <a:gd name="connsiteX1-53" fmla="*/ 0 w 3591649"/>
            <a:gd name="connsiteY1-54" fmla="*/ 4052962 h 4052962"/>
            <a:gd name="connsiteX2-55" fmla="*/ 904016 w 3591649"/>
            <a:gd name="connsiteY2-56" fmla="*/ 4052962 h 4052962"/>
            <a:gd name="connsiteX3-57" fmla="*/ 3591649 w 3591649"/>
            <a:gd name="connsiteY3-58" fmla="*/ 0 h 4052962"/>
            <a:gd name="connsiteX4-59" fmla="*/ 2845889 w 3591649"/>
            <a:gd name="connsiteY4-60" fmla="*/ 0 h 4052962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3591649" h="4052962">
              <a:moveTo>
                <a:pt x="2845889" y="0"/>
              </a:moveTo>
              <a:lnTo>
                <a:pt x="0" y="4052962"/>
              </a:lnTo>
              <a:lnTo>
                <a:pt x="904016" y="4052962"/>
              </a:lnTo>
              <a:lnTo>
                <a:pt x="3591649" y="0"/>
              </a:lnTo>
              <a:lnTo>
                <a:pt x="2845889" y="0"/>
              </a:lnTo>
              <a:close/>
            </a:path>
          </a:pathLst>
        </a:cu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76200</xdr:colOff>
      <xdr:row>0</xdr:row>
      <xdr:rowOff>0</xdr:rowOff>
    </xdr:from>
    <xdr:to>
      <xdr:col>6</xdr:col>
      <xdr:colOff>506095</xdr:colOff>
      <xdr:row>7</xdr:row>
      <xdr:rowOff>155575</xdr:rowOff>
    </xdr:to>
    <xdr:sp macro="" textlink="">
      <xdr:nvSpPr>
        <xdr:cNvPr id="3" name="Rectangle 29">
          <a:extLst>
            <a:ext uri="{FF2B5EF4-FFF2-40B4-BE49-F238E27FC236}">
              <a16:creationId xmlns:a16="http://schemas.microsoft.com/office/drawing/2014/main" id="{401A51BF-7CCE-4883-A933-878042AD5CDF}"/>
            </a:ext>
          </a:extLst>
        </xdr:cNvPr>
        <xdr:cNvSpPr/>
      </xdr:nvSpPr>
      <xdr:spPr>
        <a:xfrm>
          <a:off x="76200" y="0"/>
          <a:ext cx="4030345" cy="1289050"/>
        </a:xfrm>
        <a:custGeom>
          <a:avLst/>
          <a:gdLst>
            <a:gd name="connsiteX0" fmla="*/ 0 w 2309495"/>
            <a:gd name="connsiteY0" fmla="*/ 0 h 2814955"/>
            <a:gd name="connsiteX1" fmla="*/ 2309495 w 2309495"/>
            <a:gd name="connsiteY1" fmla="*/ 0 h 2814955"/>
            <a:gd name="connsiteX2" fmla="*/ 2309495 w 2309495"/>
            <a:gd name="connsiteY2" fmla="*/ 2814955 h 2814955"/>
            <a:gd name="connsiteX3" fmla="*/ 0 w 2309495"/>
            <a:gd name="connsiteY3" fmla="*/ 2814955 h 2814955"/>
            <a:gd name="connsiteX4" fmla="*/ 0 w 2309495"/>
            <a:gd name="connsiteY4" fmla="*/ 0 h 2814955"/>
            <a:gd name="connsiteX0-1" fmla="*/ 0 w 2309495"/>
            <a:gd name="connsiteY0-2" fmla="*/ 0 h 2814955"/>
            <a:gd name="connsiteX1-3" fmla="*/ 2309495 w 2309495"/>
            <a:gd name="connsiteY1-4" fmla="*/ 0 h 2814955"/>
            <a:gd name="connsiteX2-5" fmla="*/ 1467285 w 2309495"/>
            <a:gd name="connsiteY2-6" fmla="*/ 2814955 h 2814955"/>
            <a:gd name="connsiteX3-7" fmla="*/ 0 w 2309495"/>
            <a:gd name="connsiteY3-8" fmla="*/ 2814955 h 2814955"/>
            <a:gd name="connsiteX4-9" fmla="*/ 0 w 2309495"/>
            <a:gd name="connsiteY4-10" fmla="*/ 0 h 2814955"/>
            <a:gd name="connsiteX0-11" fmla="*/ 0 w 3158839"/>
            <a:gd name="connsiteY0-12" fmla="*/ 7998 h 2822953"/>
            <a:gd name="connsiteX1-13" fmla="*/ 2309495 w 3158839"/>
            <a:gd name="connsiteY1-14" fmla="*/ 7998 h 2822953"/>
            <a:gd name="connsiteX2-15" fmla="*/ 3158836 w 3158839"/>
            <a:gd name="connsiteY2-16" fmla="*/ 7998 h 2822953"/>
            <a:gd name="connsiteX3-17" fmla="*/ 1467285 w 3158839"/>
            <a:gd name="connsiteY3-18" fmla="*/ 2822953 h 2822953"/>
            <a:gd name="connsiteX4-19" fmla="*/ 0 w 3158839"/>
            <a:gd name="connsiteY4-20" fmla="*/ 2822953 h 2822953"/>
            <a:gd name="connsiteX5" fmla="*/ 0 w 3158839"/>
            <a:gd name="connsiteY5" fmla="*/ 7998 h 2822953"/>
            <a:gd name="connsiteX0-21" fmla="*/ 0 w 3158836"/>
            <a:gd name="connsiteY0-22" fmla="*/ 0 h 2814955"/>
            <a:gd name="connsiteX1-23" fmla="*/ 3158836 w 3158836"/>
            <a:gd name="connsiteY1-24" fmla="*/ 0 h 2814955"/>
            <a:gd name="connsiteX2-25" fmla="*/ 1467285 w 3158836"/>
            <a:gd name="connsiteY2-26" fmla="*/ 2814955 h 2814955"/>
            <a:gd name="connsiteX3-27" fmla="*/ 0 w 3158836"/>
            <a:gd name="connsiteY3-28" fmla="*/ 2814955 h 2814955"/>
            <a:gd name="connsiteX4-29" fmla="*/ 0 w 3158836"/>
            <a:gd name="connsiteY4-30" fmla="*/ 0 h 2814955"/>
            <a:gd name="connsiteX0-31" fmla="*/ 0 w 3158836"/>
            <a:gd name="connsiteY0-32" fmla="*/ 0 h 2814955"/>
            <a:gd name="connsiteX1-33" fmla="*/ 3158836 w 3158836"/>
            <a:gd name="connsiteY1-34" fmla="*/ 0 h 2814955"/>
            <a:gd name="connsiteX2-35" fmla="*/ 2206610 w 3158836"/>
            <a:gd name="connsiteY2-36" fmla="*/ 2814955 h 2814955"/>
            <a:gd name="connsiteX3-37" fmla="*/ 0 w 3158836"/>
            <a:gd name="connsiteY3-38" fmla="*/ 2814955 h 2814955"/>
            <a:gd name="connsiteX4-39" fmla="*/ 0 w 3158836"/>
            <a:gd name="connsiteY4-40" fmla="*/ 0 h 2814955"/>
            <a:gd name="connsiteX0-41" fmla="*/ 0 w 3158836"/>
            <a:gd name="connsiteY0-42" fmla="*/ 0 h 2814955"/>
            <a:gd name="connsiteX1-43" fmla="*/ 3158836 w 3158836"/>
            <a:gd name="connsiteY1-44" fmla="*/ 0 h 2814955"/>
            <a:gd name="connsiteX2-45" fmla="*/ 2576272 w 3158836"/>
            <a:gd name="connsiteY2-46" fmla="*/ 2814955 h 2814955"/>
            <a:gd name="connsiteX3-47" fmla="*/ 0 w 3158836"/>
            <a:gd name="connsiteY3-48" fmla="*/ 2814955 h 2814955"/>
            <a:gd name="connsiteX4-49" fmla="*/ 0 w 3158836"/>
            <a:gd name="connsiteY4-50" fmla="*/ 0 h 2814955"/>
            <a:gd name="connsiteX0-51" fmla="*/ 0 w 3158836"/>
            <a:gd name="connsiteY0-52" fmla="*/ 0 h 2814955"/>
            <a:gd name="connsiteX1-53" fmla="*/ 3158836 w 3158836"/>
            <a:gd name="connsiteY1-54" fmla="*/ 0 h 2814955"/>
            <a:gd name="connsiteX2-55" fmla="*/ 2156954 w 3158836"/>
            <a:gd name="connsiteY2-56" fmla="*/ 2812869 h 2814955"/>
            <a:gd name="connsiteX3-57" fmla="*/ 0 w 3158836"/>
            <a:gd name="connsiteY3-58" fmla="*/ 2814955 h 2814955"/>
            <a:gd name="connsiteX4-59" fmla="*/ 0 w 3158836"/>
            <a:gd name="connsiteY4-60" fmla="*/ 0 h 2814955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3158836" h="2814955">
              <a:moveTo>
                <a:pt x="0" y="0"/>
              </a:moveTo>
              <a:lnTo>
                <a:pt x="3158836" y="0"/>
              </a:lnTo>
              <a:lnTo>
                <a:pt x="2156954" y="2812869"/>
              </a:lnTo>
              <a:lnTo>
                <a:pt x="0" y="2814955"/>
              </a:lnTo>
              <a:lnTo>
                <a:pt x="0" y="0"/>
              </a:lnTo>
              <a:close/>
            </a:path>
          </a:pathLst>
        </a:custGeom>
        <a:solidFill>
          <a:srgbClr val="47AEB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222250</xdr:colOff>
      <xdr:row>28</xdr:row>
      <xdr:rowOff>0</xdr:rowOff>
    </xdr:from>
    <xdr:to>
      <xdr:col>12</xdr:col>
      <xdr:colOff>698501</xdr:colOff>
      <xdr:row>50</xdr:row>
      <xdr:rowOff>0</xdr:rowOff>
    </xdr:to>
    <xdr:sp macro="" textlink="">
      <xdr:nvSpPr>
        <xdr:cNvPr id="4" name="Rectangle 8">
          <a:extLst>
            <a:ext uri="{FF2B5EF4-FFF2-40B4-BE49-F238E27FC236}">
              <a16:creationId xmlns:a16="http://schemas.microsoft.com/office/drawing/2014/main" id="{8E4FF9A9-9D6B-45B9-9AFB-6686FD35C753}"/>
            </a:ext>
          </a:extLst>
        </xdr:cNvPr>
        <xdr:cNvSpPr/>
      </xdr:nvSpPr>
      <xdr:spPr>
        <a:xfrm>
          <a:off x="222250" y="4533900"/>
          <a:ext cx="7581901" cy="3562350"/>
        </a:xfrm>
        <a:custGeom>
          <a:avLst/>
          <a:gdLst>
            <a:gd name="connsiteX0" fmla="*/ 0 w 3638550"/>
            <a:gd name="connsiteY0" fmla="*/ 0 h 4425950"/>
            <a:gd name="connsiteX1" fmla="*/ 3638550 w 3638550"/>
            <a:gd name="connsiteY1" fmla="*/ 0 h 4425950"/>
            <a:gd name="connsiteX2" fmla="*/ 3638550 w 3638550"/>
            <a:gd name="connsiteY2" fmla="*/ 4425950 h 4425950"/>
            <a:gd name="connsiteX3" fmla="*/ 0 w 3638550"/>
            <a:gd name="connsiteY3" fmla="*/ 4425950 h 4425950"/>
            <a:gd name="connsiteX4" fmla="*/ 0 w 3638550"/>
            <a:gd name="connsiteY4" fmla="*/ 0 h 4425950"/>
            <a:gd name="connsiteX0-1" fmla="*/ 0 w 5638800"/>
            <a:gd name="connsiteY0-2" fmla="*/ 76200 h 4502150"/>
            <a:gd name="connsiteX1-3" fmla="*/ 5638800 w 5638800"/>
            <a:gd name="connsiteY1-4" fmla="*/ 0 h 4502150"/>
            <a:gd name="connsiteX2-5" fmla="*/ 3638550 w 5638800"/>
            <a:gd name="connsiteY2-6" fmla="*/ 4502150 h 4502150"/>
            <a:gd name="connsiteX3-7" fmla="*/ 0 w 5638800"/>
            <a:gd name="connsiteY3-8" fmla="*/ 4502150 h 4502150"/>
            <a:gd name="connsiteX4-9" fmla="*/ 0 w 5638800"/>
            <a:gd name="connsiteY4-10" fmla="*/ 76200 h 4502150"/>
            <a:gd name="connsiteX0-11" fmla="*/ 0 w 5638800"/>
            <a:gd name="connsiteY0-12" fmla="*/ 23626 h 4449576"/>
            <a:gd name="connsiteX1-13" fmla="*/ 5638800 w 5638800"/>
            <a:gd name="connsiteY1-14" fmla="*/ 0 h 4449576"/>
            <a:gd name="connsiteX2-15" fmla="*/ 3638550 w 5638800"/>
            <a:gd name="connsiteY2-16" fmla="*/ 4449576 h 4449576"/>
            <a:gd name="connsiteX3-17" fmla="*/ 0 w 5638800"/>
            <a:gd name="connsiteY3-18" fmla="*/ 4449576 h 4449576"/>
            <a:gd name="connsiteX4-19" fmla="*/ 0 w 5638800"/>
            <a:gd name="connsiteY4-20" fmla="*/ 23626 h 4449576"/>
            <a:gd name="connsiteX0-21" fmla="*/ 0 w 5638800"/>
            <a:gd name="connsiteY0-22" fmla="*/ 23626 h 4449576"/>
            <a:gd name="connsiteX1-23" fmla="*/ 5638800 w 5638800"/>
            <a:gd name="connsiteY1-24" fmla="*/ 0 h 4449576"/>
            <a:gd name="connsiteX2-25" fmla="*/ 3638550 w 5638800"/>
            <a:gd name="connsiteY2-26" fmla="*/ 4449576 h 4449576"/>
            <a:gd name="connsiteX3-27" fmla="*/ 0 w 5638800"/>
            <a:gd name="connsiteY3-28" fmla="*/ 4449576 h 4449576"/>
            <a:gd name="connsiteX4-29" fmla="*/ 0 w 5638800"/>
            <a:gd name="connsiteY4-30" fmla="*/ 23626 h 4449576"/>
            <a:gd name="connsiteX0-31" fmla="*/ 0 w 5638800"/>
            <a:gd name="connsiteY0-32" fmla="*/ 23626 h 4449576"/>
            <a:gd name="connsiteX1-33" fmla="*/ 5638800 w 5638800"/>
            <a:gd name="connsiteY1-34" fmla="*/ 0 h 4449576"/>
            <a:gd name="connsiteX2-35" fmla="*/ 3638550 w 5638800"/>
            <a:gd name="connsiteY2-36" fmla="*/ 4449576 h 4449576"/>
            <a:gd name="connsiteX3-37" fmla="*/ 0 w 5638800"/>
            <a:gd name="connsiteY3-38" fmla="*/ 4449576 h 4449576"/>
            <a:gd name="connsiteX4-39" fmla="*/ 0 w 5638800"/>
            <a:gd name="connsiteY4-40" fmla="*/ 23626 h 4449576"/>
            <a:gd name="connsiteX0-41" fmla="*/ 0 w 5638800"/>
            <a:gd name="connsiteY0-42" fmla="*/ 0 h 4425950"/>
            <a:gd name="connsiteX1-43" fmla="*/ 5638800 w 5638800"/>
            <a:gd name="connsiteY1-44" fmla="*/ 11033 h 4425950"/>
            <a:gd name="connsiteX2-45" fmla="*/ 3638550 w 5638800"/>
            <a:gd name="connsiteY2-46" fmla="*/ 4425950 h 4425950"/>
            <a:gd name="connsiteX3-47" fmla="*/ 0 w 5638800"/>
            <a:gd name="connsiteY3-48" fmla="*/ 4425950 h 4425950"/>
            <a:gd name="connsiteX4-49" fmla="*/ 0 w 5638800"/>
            <a:gd name="connsiteY4-50" fmla="*/ 0 h 4425950"/>
            <a:gd name="connsiteX0-51" fmla="*/ 0 w 5638800"/>
            <a:gd name="connsiteY0-52" fmla="*/ 0 h 4425950"/>
            <a:gd name="connsiteX1-53" fmla="*/ 5638800 w 5638800"/>
            <a:gd name="connsiteY1-54" fmla="*/ 11033 h 4425950"/>
            <a:gd name="connsiteX2-55" fmla="*/ 3818316 w 5638800"/>
            <a:gd name="connsiteY2-56" fmla="*/ 4425950 h 4425950"/>
            <a:gd name="connsiteX3-57" fmla="*/ 0 w 5638800"/>
            <a:gd name="connsiteY3-58" fmla="*/ 4425950 h 4425950"/>
            <a:gd name="connsiteX4-59" fmla="*/ 0 w 5638800"/>
            <a:gd name="connsiteY4-60" fmla="*/ 0 h 4425950"/>
            <a:gd name="connsiteX0-61" fmla="*/ 0 w 5224053"/>
            <a:gd name="connsiteY0-62" fmla="*/ 0 h 4425950"/>
            <a:gd name="connsiteX1-63" fmla="*/ 5224053 w 5224053"/>
            <a:gd name="connsiteY1-64" fmla="*/ 11033 h 4425950"/>
            <a:gd name="connsiteX2-65" fmla="*/ 3818316 w 5224053"/>
            <a:gd name="connsiteY2-66" fmla="*/ 4425950 h 4425950"/>
            <a:gd name="connsiteX3-67" fmla="*/ 0 w 5224053"/>
            <a:gd name="connsiteY3-68" fmla="*/ 4425950 h 4425950"/>
            <a:gd name="connsiteX4-69" fmla="*/ 0 w 5224053"/>
            <a:gd name="connsiteY4-70" fmla="*/ 0 h 4425950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5224053" h="4425950">
              <a:moveTo>
                <a:pt x="0" y="0"/>
              </a:moveTo>
              <a:lnTo>
                <a:pt x="5224053" y="11033"/>
              </a:lnTo>
              <a:lnTo>
                <a:pt x="3818316" y="4425950"/>
              </a:lnTo>
              <a:lnTo>
                <a:pt x="0" y="4425950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14</xdr:col>
      <xdr:colOff>320675</xdr:colOff>
      <xdr:row>28</xdr:row>
      <xdr:rowOff>31749</xdr:rowOff>
    </xdr:from>
    <xdr:to>
      <xdr:col>18</xdr:col>
      <xdr:colOff>66040</xdr:colOff>
      <xdr:row>50</xdr:row>
      <xdr:rowOff>95250</xdr:rowOff>
    </xdr:to>
    <xdr:sp macro="" textlink="">
      <xdr:nvSpPr>
        <xdr:cNvPr id="5" name="Rectangle 22">
          <a:extLst>
            <a:ext uri="{FF2B5EF4-FFF2-40B4-BE49-F238E27FC236}">
              <a16:creationId xmlns:a16="http://schemas.microsoft.com/office/drawing/2014/main" id="{D8560E4E-7FF4-4E04-B658-27F6000B5056}"/>
            </a:ext>
          </a:extLst>
        </xdr:cNvPr>
        <xdr:cNvSpPr/>
      </xdr:nvSpPr>
      <xdr:spPr>
        <a:xfrm>
          <a:off x="8721725" y="4565649"/>
          <a:ext cx="2145665" cy="3625851"/>
        </a:xfrm>
        <a:custGeom>
          <a:avLst/>
          <a:gdLst>
            <a:gd name="connsiteX0" fmla="*/ 0 w 1790065"/>
            <a:gd name="connsiteY0" fmla="*/ 0 h 4425950"/>
            <a:gd name="connsiteX1" fmla="*/ 1790065 w 1790065"/>
            <a:gd name="connsiteY1" fmla="*/ 0 h 4425950"/>
            <a:gd name="connsiteX2" fmla="*/ 1790065 w 1790065"/>
            <a:gd name="connsiteY2" fmla="*/ 4425950 h 4425950"/>
            <a:gd name="connsiteX3" fmla="*/ 0 w 1790065"/>
            <a:gd name="connsiteY3" fmla="*/ 4425950 h 4425950"/>
            <a:gd name="connsiteX4" fmla="*/ 0 w 1790065"/>
            <a:gd name="connsiteY4" fmla="*/ 0 h 4425950"/>
            <a:gd name="connsiteX0-1" fmla="*/ 1448908 w 3238973"/>
            <a:gd name="connsiteY0-2" fmla="*/ 0 h 4425950"/>
            <a:gd name="connsiteX1-3" fmla="*/ 3238973 w 3238973"/>
            <a:gd name="connsiteY1-4" fmla="*/ 0 h 4425950"/>
            <a:gd name="connsiteX2-5" fmla="*/ 3238973 w 3238973"/>
            <a:gd name="connsiteY2-6" fmla="*/ 4425950 h 4425950"/>
            <a:gd name="connsiteX3-7" fmla="*/ 0 w 3238973"/>
            <a:gd name="connsiteY3-8" fmla="*/ 4425950 h 4425950"/>
            <a:gd name="connsiteX4-9" fmla="*/ 1448908 w 3238973"/>
            <a:gd name="connsiteY4-10" fmla="*/ 0 h 4425950"/>
            <a:gd name="connsiteX0-11" fmla="*/ 1785856 w 3238973"/>
            <a:gd name="connsiteY0-12" fmla="*/ 0 h 4425950"/>
            <a:gd name="connsiteX1-13" fmla="*/ 3238973 w 3238973"/>
            <a:gd name="connsiteY1-14" fmla="*/ 0 h 4425950"/>
            <a:gd name="connsiteX2-15" fmla="*/ 3238973 w 3238973"/>
            <a:gd name="connsiteY2-16" fmla="*/ 4425950 h 4425950"/>
            <a:gd name="connsiteX3-17" fmla="*/ 0 w 3238973"/>
            <a:gd name="connsiteY3-18" fmla="*/ 4425950 h 4425950"/>
            <a:gd name="connsiteX4-19" fmla="*/ 1785856 w 3238973"/>
            <a:gd name="connsiteY4-20" fmla="*/ 0 h 4425950"/>
            <a:gd name="connsiteX0-21" fmla="*/ 1874132 w 3238973"/>
            <a:gd name="connsiteY0-22" fmla="*/ 0 h 4438431"/>
            <a:gd name="connsiteX1-23" fmla="*/ 3238973 w 3238973"/>
            <a:gd name="connsiteY1-24" fmla="*/ 12481 h 4438431"/>
            <a:gd name="connsiteX2-25" fmla="*/ 3238973 w 3238973"/>
            <a:gd name="connsiteY2-26" fmla="*/ 4438431 h 4438431"/>
            <a:gd name="connsiteX3-27" fmla="*/ 0 w 3238973"/>
            <a:gd name="connsiteY3-28" fmla="*/ 4438431 h 4438431"/>
            <a:gd name="connsiteX4-29" fmla="*/ 1874132 w 3238973"/>
            <a:gd name="connsiteY4-30" fmla="*/ 0 h 4438431"/>
            <a:gd name="connsiteX0-31" fmla="*/ 1997875 w 3238973"/>
            <a:gd name="connsiteY0-32" fmla="*/ 0 h 4438431"/>
            <a:gd name="connsiteX1-33" fmla="*/ 3238973 w 3238973"/>
            <a:gd name="connsiteY1-34" fmla="*/ 12481 h 4438431"/>
            <a:gd name="connsiteX2-35" fmla="*/ 3238973 w 3238973"/>
            <a:gd name="connsiteY2-36" fmla="*/ 4438431 h 4438431"/>
            <a:gd name="connsiteX3-37" fmla="*/ 0 w 3238973"/>
            <a:gd name="connsiteY3-38" fmla="*/ 4438431 h 4438431"/>
            <a:gd name="connsiteX4-39" fmla="*/ 1997875 w 3238973"/>
            <a:gd name="connsiteY4-40" fmla="*/ 0 h 4438431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3238973" h="4438431">
              <a:moveTo>
                <a:pt x="1997875" y="0"/>
              </a:moveTo>
              <a:lnTo>
                <a:pt x="3238973" y="12481"/>
              </a:lnTo>
              <a:lnTo>
                <a:pt x="3238973" y="4438431"/>
              </a:lnTo>
              <a:lnTo>
                <a:pt x="0" y="4438431"/>
              </a:lnTo>
              <a:lnTo>
                <a:pt x="1997875" y="0"/>
              </a:lnTo>
              <a:close/>
            </a:path>
          </a:pathLst>
        </a:custGeom>
        <a:solidFill>
          <a:srgbClr val="47AEB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14</xdr:col>
      <xdr:colOff>650875</xdr:colOff>
      <xdr:row>0</xdr:row>
      <xdr:rowOff>0</xdr:rowOff>
    </xdr:from>
    <xdr:to>
      <xdr:col>17</xdr:col>
      <xdr:colOff>599440</xdr:colOff>
      <xdr:row>26</xdr:row>
      <xdr:rowOff>142875</xdr:rowOff>
    </xdr:to>
    <xdr:sp macro="" textlink="">
      <xdr:nvSpPr>
        <xdr:cNvPr id="6" name="Rectangle 49">
          <a:extLst>
            <a:ext uri="{FF2B5EF4-FFF2-40B4-BE49-F238E27FC236}">
              <a16:creationId xmlns:a16="http://schemas.microsoft.com/office/drawing/2014/main" id="{2A2288D0-C2BB-4048-9B0B-D106148DB425}"/>
            </a:ext>
          </a:extLst>
        </xdr:cNvPr>
        <xdr:cNvSpPr/>
      </xdr:nvSpPr>
      <xdr:spPr>
        <a:xfrm>
          <a:off x="9004300" y="0"/>
          <a:ext cx="1796415" cy="4352925"/>
        </a:xfrm>
        <a:custGeom>
          <a:avLst/>
          <a:gdLst>
            <a:gd name="connsiteX0" fmla="*/ 0 w 2621915"/>
            <a:gd name="connsiteY0" fmla="*/ 0 h 5227955"/>
            <a:gd name="connsiteX1" fmla="*/ 2621915 w 2621915"/>
            <a:gd name="connsiteY1" fmla="*/ 0 h 5227955"/>
            <a:gd name="connsiteX2" fmla="*/ 2621915 w 2621915"/>
            <a:gd name="connsiteY2" fmla="*/ 5227955 h 5227955"/>
            <a:gd name="connsiteX3" fmla="*/ 0 w 2621915"/>
            <a:gd name="connsiteY3" fmla="*/ 5227955 h 5227955"/>
            <a:gd name="connsiteX4" fmla="*/ 0 w 2621915"/>
            <a:gd name="connsiteY4" fmla="*/ 0 h 5227955"/>
            <a:gd name="connsiteX0-1" fmla="*/ 0 w 2621915"/>
            <a:gd name="connsiteY0-2" fmla="*/ 0 h 5227955"/>
            <a:gd name="connsiteX1-3" fmla="*/ 2621915 w 2621915"/>
            <a:gd name="connsiteY1-4" fmla="*/ 0 h 5227955"/>
            <a:gd name="connsiteX2-5" fmla="*/ 2621915 w 2621915"/>
            <a:gd name="connsiteY2-6" fmla="*/ 5227955 h 5227955"/>
            <a:gd name="connsiteX3-7" fmla="*/ 0 w 2621915"/>
            <a:gd name="connsiteY3-8" fmla="*/ 1962150 h 5227955"/>
            <a:gd name="connsiteX4-9" fmla="*/ 0 w 2621915"/>
            <a:gd name="connsiteY4-10" fmla="*/ 0 h 5227955"/>
            <a:gd name="connsiteX0-11" fmla="*/ 0 w 2621915"/>
            <a:gd name="connsiteY0-12" fmla="*/ 0 h 5227955"/>
            <a:gd name="connsiteX1-13" fmla="*/ 2621915 w 2621915"/>
            <a:gd name="connsiteY1-14" fmla="*/ 0 h 5227955"/>
            <a:gd name="connsiteX2-15" fmla="*/ 2621915 w 2621915"/>
            <a:gd name="connsiteY2-16" fmla="*/ 5227955 h 5227955"/>
            <a:gd name="connsiteX3-17" fmla="*/ 1885950 w 2621915"/>
            <a:gd name="connsiteY3-18" fmla="*/ 4324350 h 5227955"/>
            <a:gd name="connsiteX4-19" fmla="*/ 0 w 2621915"/>
            <a:gd name="connsiteY4-20" fmla="*/ 1962150 h 5227955"/>
            <a:gd name="connsiteX5" fmla="*/ 0 w 2621915"/>
            <a:gd name="connsiteY5" fmla="*/ 0 h 5227955"/>
            <a:gd name="connsiteX0-21" fmla="*/ 0 w 2621915"/>
            <a:gd name="connsiteY0-22" fmla="*/ 0 h 5227955"/>
            <a:gd name="connsiteX1-23" fmla="*/ 2621915 w 2621915"/>
            <a:gd name="connsiteY1-24" fmla="*/ 0 h 5227955"/>
            <a:gd name="connsiteX2-25" fmla="*/ 2621915 w 2621915"/>
            <a:gd name="connsiteY2-26" fmla="*/ 5227955 h 5227955"/>
            <a:gd name="connsiteX3-27" fmla="*/ 1676400 w 2621915"/>
            <a:gd name="connsiteY3-28" fmla="*/ 5227955 h 5227955"/>
            <a:gd name="connsiteX4-29" fmla="*/ 0 w 2621915"/>
            <a:gd name="connsiteY4-30" fmla="*/ 1962150 h 5227955"/>
            <a:gd name="connsiteX5-31" fmla="*/ 0 w 2621915"/>
            <a:gd name="connsiteY5-32" fmla="*/ 0 h 5227955"/>
            <a:gd name="connsiteX0-33" fmla="*/ 0 w 2621915"/>
            <a:gd name="connsiteY0-34" fmla="*/ 0 h 5227955"/>
            <a:gd name="connsiteX1-35" fmla="*/ 2621915 w 2621915"/>
            <a:gd name="connsiteY1-36" fmla="*/ 0 h 5227955"/>
            <a:gd name="connsiteX2-37" fmla="*/ 2621915 w 2621915"/>
            <a:gd name="connsiteY2-38" fmla="*/ 5227955 h 5227955"/>
            <a:gd name="connsiteX3-39" fmla="*/ 1676400 w 2621915"/>
            <a:gd name="connsiteY3-40" fmla="*/ 5227955 h 5227955"/>
            <a:gd name="connsiteX4-41" fmla="*/ 133350 w 2621915"/>
            <a:gd name="connsiteY4-42" fmla="*/ 1962150 h 5227955"/>
            <a:gd name="connsiteX5-43" fmla="*/ 0 w 2621915"/>
            <a:gd name="connsiteY5-44" fmla="*/ 0 h 5227955"/>
            <a:gd name="connsiteX0-45" fmla="*/ 914400 w 2488565"/>
            <a:gd name="connsiteY0-46" fmla="*/ 0 h 5227955"/>
            <a:gd name="connsiteX1-47" fmla="*/ 2488565 w 2488565"/>
            <a:gd name="connsiteY1-48" fmla="*/ 0 h 5227955"/>
            <a:gd name="connsiteX2-49" fmla="*/ 2488565 w 2488565"/>
            <a:gd name="connsiteY2-50" fmla="*/ 5227955 h 5227955"/>
            <a:gd name="connsiteX3-51" fmla="*/ 1543050 w 2488565"/>
            <a:gd name="connsiteY3-52" fmla="*/ 5227955 h 5227955"/>
            <a:gd name="connsiteX4-53" fmla="*/ 0 w 2488565"/>
            <a:gd name="connsiteY4-54" fmla="*/ 1962150 h 5227955"/>
            <a:gd name="connsiteX5-55" fmla="*/ 914400 w 2488565"/>
            <a:gd name="connsiteY5-56" fmla="*/ 0 h 5227955"/>
            <a:gd name="connsiteX0-57" fmla="*/ 819150 w 2488565"/>
            <a:gd name="connsiteY0-58" fmla="*/ 0 h 5227955"/>
            <a:gd name="connsiteX1-59" fmla="*/ 2488565 w 2488565"/>
            <a:gd name="connsiteY1-60" fmla="*/ 0 h 5227955"/>
            <a:gd name="connsiteX2-61" fmla="*/ 2488565 w 2488565"/>
            <a:gd name="connsiteY2-62" fmla="*/ 5227955 h 5227955"/>
            <a:gd name="connsiteX3-63" fmla="*/ 1543050 w 2488565"/>
            <a:gd name="connsiteY3-64" fmla="*/ 5227955 h 5227955"/>
            <a:gd name="connsiteX4-65" fmla="*/ 0 w 2488565"/>
            <a:gd name="connsiteY4-66" fmla="*/ 1962150 h 5227955"/>
            <a:gd name="connsiteX5-67" fmla="*/ 819150 w 2488565"/>
            <a:gd name="connsiteY5-68" fmla="*/ 0 h 5227955"/>
            <a:gd name="connsiteX0-69" fmla="*/ 819150 w 2488565"/>
            <a:gd name="connsiteY0-70" fmla="*/ 0 h 5227955"/>
            <a:gd name="connsiteX1-71" fmla="*/ 2488565 w 2488565"/>
            <a:gd name="connsiteY1-72" fmla="*/ 0 h 5227955"/>
            <a:gd name="connsiteX2-73" fmla="*/ 2488565 w 2488565"/>
            <a:gd name="connsiteY2-74" fmla="*/ 5227955 h 5227955"/>
            <a:gd name="connsiteX3-75" fmla="*/ 1447800 w 2488565"/>
            <a:gd name="connsiteY3-76" fmla="*/ 5227955 h 5227955"/>
            <a:gd name="connsiteX4-77" fmla="*/ 0 w 2488565"/>
            <a:gd name="connsiteY4-78" fmla="*/ 1962150 h 5227955"/>
            <a:gd name="connsiteX5-79" fmla="*/ 819150 w 2488565"/>
            <a:gd name="connsiteY5-80" fmla="*/ 0 h 5227955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  <a:cxn ang="0">
              <a:pos x="connsiteX5-31" y="connsiteY5-32"/>
            </a:cxn>
          </a:cxnLst>
          <a:rect l="l" t="t" r="r" b="b"/>
          <a:pathLst>
            <a:path w="2488565" h="5227955">
              <a:moveTo>
                <a:pt x="819150" y="0"/>
              </a:moveTo>
              <a:lnTo>
                <a:pt x="2488565" y="0"/>
              </a:lnTo>
              <a:lnTo>
                <a:pt x="2488565" y="5227955"/>
              </a:lnTo>
              <a:lnTo>
                <a:pt x="1447800" y="5227955"/>
              </a:lnTo>
              <a:lnTo>
                <a:pt x="0" y="1962150"/>
              </a:lnTo>
              <a:lnTo>
                <a:pt x="819150" y="0"/>
              </a:lnTo>
              <a:close/>
            </a:path>
          </a:pathLst>
        </a:custGeom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0077" t="-570" r="-83437" b="570"/>
          </a:stretch>
        </a:blip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  <a:reflection stA="46000" endPos="34000" dist="3937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9</xdr:row>
      <xdr:rowOff>117476</xdr:rowOff>
    </xdr:from>
    <xdr:to>
      <xdr:col>12</xdr:col>
      <xdr:colOff>579120</xdr:colOff>
      <xdr:row>25</xdr:row>
      <xdr:rowOff>142876</xdr:rowOff>
    </xdr:to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83F18EE6-F114-4637-94B6-367DC31A9D02}"/>
            </a:ext>
          </a:extLst>
        </xdr:cNvPr>
        <xdr:cNvSpPr/>
      </xdr:nvSpPr>
      <xdr:spPr>
        <a:xfrm>
          <a:off x="0" y="1574801"/>
          <a:ext cx="7780020" cy="2616200"/>
        </a:xfrm>
        <a:custGeom>
          <a:avLst/>
          <a:gdLst>
            <a:gd name="connsiteX0" fmla="*/ 0 w 7731760"/>
            <a:gd name="connsiteY0" fmla="*/ 0 h 5050790"/>
            <a:gd name="connsiteX1" fmla="*/ 7731760 w 7731760"/>
            <a:gd name="connsiteY1" fmla="*/ 0 h 5050790"/>
            <a:gd name="connsiteX2" fmla="*/ 7731760 w 7731760"/>
            <a:gd name="connsiteY2" fmla="*/ 5050790 h 5050790"/>
            <a:gd name="connsiteX3" fmla="*/ 0 w 7731760"/>
            <a:gd name="connsiteY3" fmla="*/ 5050790 h 5050790"/>
            <a:gd name="connsiteX4" fmla="*/ 0 w 7731760"/>
            <a:gd name="connsiteY4" fmla="*/ 0 h 5050790"/>
            <a:gd name="connsiteX0-1" fmla="*/ 0 w 7731760"/>
            <a:gd name="connsiteY0-2" fmla="*/ 0 h 5050790"/>
            <a:gd name="connsiteX1-3" fmla="*/ 6316617 w 7731760"/>
            <a:gd name="connsiteY1-4" fmla="*/ 0 h 5050790"/>
            <a:gd name="connsiteX2-5" fmla="*/ 7731760 w 7731760"/>
            <a:gd name="connsiteY2-6" fmla="*/ 5050790 h 5050790"/>
            <a:gd name="connsiteX3-7" fmla="*/ 0 w 7731760"/>
            <a:gd name="connsiteY3-8" fmla="*/ 5050790 h 5050790"/>
            <a:gd name="connsiteX4-9" fmla="*/ 0 w 7731760"/>
            <a:gd name="connsiteY4-10" fmla="*/ 0 h 5050790"/>
            <a:gd name="connsiteX0-11" fmla="*/ 0 w 7731760"/>
            <a:gd name="connsiteY0-12" fmla="*/ 0 h 5050790"/>
            <a:gd name="connsiteX1-13" fmla="*/ 5641703 w 7731760"/>
            <a:gd name="connsiteY1-14" fmla="*/ 0 h 5050790"/>
            <a:gd name="connsiteX2-15" fmla="*/ 7731760 w 7731760"/>
            <a:gd name="connsiteY2-16" fmla="*/ 5050790 h 5050790"/>
            <a:gd name="connsiteX3-17" fmla="*/ 0 w 7731760"/>
            <a:gd name="connsiteY3-18" fmla="*/ 5050790 h 5050790"/>
            <a:gd name="connsiteX4-19" fmla="*/ 0 w 7731760"/>
            <a:gd name="connsiteY4-20" fmla="*/ 0 h 5050790"/>
            <a:gd name="connsiteX0-21" fmla="*/ 0 w 7731760"/>
            <a:gd name="connsiteY0-22" fmla="*/ 0 h 5050790"/>
            <a:gd name="connsiteX1-23" fmla="*/ 5184503 w 7731760"/>
            <a:gd name="connsiteY1-24" fmla="*/ 0 h 5050790"/>
            <a:gd name="connsiteX2-25" fmla="*/ 7731760 w 7731760"/>
            <a:gd name="connsiteY2-26" fmla="*/ 5050790 h 5050790"/>
            <a:gd name="connsiteX3-27" fmla="*/ 0 w 7731760"/>
            <a:gd name="connsiteY3-28" fmla="*/ 5050790 h 5050790"/>
            <a:gd name="connsiteX4-29" fmla="*/ 0 w 7731760"/>
            <a:gd name="connsiteY4-30" fmla="*/ 0 h 5050790"/>
            <a:gd name="connsiteX0-31" fmla="*/ 0 w 7035074"/>
            <a:gd name="connsiteY0-32" fmla="*/ 0 h 5050790"/>
            <a:gd name="connsiteX1-33" fmla="*/ 5184503 w 7035074"/>
            <a:gd name="connsiteY1-34" fmla="*/ 0 h 5050790"/>
            <a:gd name="connsiteX2-35" fmla="*/ 7035074 w 7035074"/>
            <a:gd name="connsiteY2-36" fmla="*/ 5050790 h 5050790"/>
            <a:gd name="connsiteX3-37" fmla="*/ 0 w 7035074"/>
            <a:gd name="connsiteY3-38" fmla="*/ 5050790 h 5050790"/>
            <a:gd name="connsiteX4-39" fmla="*/ 0 w 7035074"/>
            <a:gd name="connsiteY4-40" fmla="*/ 0 h 5050790"/>
            <a:gd name="connsiteX0-41" fmla="*/ 0 w 6708507"/>
            <a:gd name="connsiteY0-42" fmla="*/ 0 h 5050790"/>
            <a:gd name="connsiteX1-43" fmla="*/ 5184503 w 6708507"/>
            <a:gd name="connsiteY1-44" fmla="*/ 0 h 5050790"/>
            <a:gd name="connsiteX2-45" fmla="*/ 6708507 w 6708507"/>
            <a:gd name="connsiteY2-46" fmla="*/ 5050790 h 5050790"/>
            <a:gd name="connsiteX3-47" fmla="*/ 0 w 6708507"/>
            <a:gd name="connsiteY3-48" fmla="*/ 5050790 h 5050790"/>
            <a:gd name="connsiteX4-49" fmla="*/ 0 w 6708507"/>
            <a:gd name="connsiteY4-50" fmla="*/ 0 h 5050790"/>
            <a:gd name="connsiteX0-51" fmla="*/ 0 w 6583607"/>
            <a:gd name="connsiteY0-52" fmla="*/ 0 h 5050790"/>
            <a:gd name="connsiteX1-53" fmla="*/ 5184503 w 6583607"/>
            <a:gd name="connsiteY1-54" fmla="*/ 0 h 5050790"/>
            <a:gd name="connsiteX2-55" fmla="*/ 6583607 w 6583607"/>
            <a:gd name="connsiteY2-56" fmla="*/ 5050790 h 5050790"/>
            <a:gd name="connsiteX3-57" fmla="*/ 0 w 6583607"/>
            <a:gd name="connsiteY3-58" fmla="*/ 5050790 h 5050790"/>
            <a:gd name="connsiteX4-59" fmla="*/ 0 w 6583607"/>
            <a:gd name="connsiteY4-60" fmla="*/ 0 h 5050790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6583607" h="5050790">
              <a:moveTo>
                <a:pt x="0" y="0"/>
              </a:moveTo>
              <a:lnTo>
                <a:pt x="5184503" y="0"/>
              </a:lnTo>
              <a:lnTo>
                <a:pt x="6583607" y="5050790"/>
              </a:lnTo>
              <a:lnTo>
                <a:pt x="0" y="5050790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  <a:effectLst>
          <a:reflection blurRad="673100" stA="0" endPos="65000" dist="508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9</xdr:col>
      <xdr:colOff>107950</xdr:colOff>
      <xdr:row>7</xdr:row>
      <xdr:rowOff>130176</xdr:rowOff>
    </xdr:from>
    <xdr:to>
      <xdr:col>13</xdr:col>
      <xdr:colOff>43180</xdr:colOff>
      <xdr:row>49</xdr:row>
      <xdr:rowOff>142876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9BA5C51B-CAA7-4DAE-83CD-1CB45A17D9BE}"/>
            </a:ext>
          </a:extLst>
        </xdr:cNvPr>
        <xdr:cNvGrpSpPr/>
      </xdr:nvGrpSpPr>
      <xdr:grpSpPr>
        <a:xfrm>
          <a:off x="7108069" y="1294343"/>
          <a:ext cx="3246301" cy="6997700"/>
          <a:chOff x="0" y="0"/>
          <a:chExt cx="2729230" cy="8476615"/>
        </a:xfrm>
        <a:effectLst>
          <a:outerShdw blurRad="101600" dist="114300" dir="9360000" sx="97000" sy="97000" algn="r" rotWithShape="0">
            <a:prstClr val="black">
              <a:alpha val="18000"/>
            </a:prstClr>
          </a:outerShdw>
        </a:effectLst>
      </xdr:grpSpPr>
      <xdr:sp macro="" textlink="">
        <xdr:nvSpPr>
          <xdr:cNvPr id="9" name="Rectangle 9">
            <a:extLst>
              <a:ext uri="{FF2B5EF4-FFF2-40B4-BE49-F238E27FC236}">
                <a16:creationId xmlns:a16="http://schemas.microsoft.com/office/drawing/2014/main" id="{778CA600-9637-61C0-A5B0-4B5E086C47F0}"/>
              </a:ext>
            </a:extLst>
          </xdr:cNvPr>
          <xdr:cNvSpPr/>
        </xdr:nvSpPr>
        <xdr:spPr>
          <a:xfrm>
            <a:off x="171450" y="0"/>
            <a:ext cx="2557780" cy="3978322"/>
          </a:xfrm>
          <a:custGeom>
            <a:avLst/>
            <a:gdLst>
              <a:gd name="connsiteX0" fmla="*/ 0 w 2074545"/>
              <a:gd name="connsiteY0" fmla="*/ 0 h 3450590"/>
              <a:gd name="connsiteX1" fmla="*/ 2074545 w 2074545"/>
              <a:gd name="connsiteY1" fmla="*/ 0 h 3450590"/>
              <a:gd name="connsiteX2" fmla="*/ 2074545 w 2074545"/>
              <a:gd name="connsiteY2" fmla="*/ 3450590 h 3450590"/>
              <a:gd name="connsiteX3" fmla="*/ 0 w 2074545"/>
              <a:gd name="connsiteY3" fmla="*/ 3450590 h 3450590"/>
              <a:gd name="connsiteX4" fmla="*/ 0 w 2074545"/>
              <a:gd name="connsiteY4" fmla="*/ 0 h 3450590"/>
              <a:gd name="connsiteX0-1" fmla="*/ 0 w 2918607"/>
              <a:gd name="connsiteY0-2" fmla="*/ 0 h 3450590"/>
              <a:gd name="connsiteX1-3" fmla="*/ 2918607 w 2918607"/>
              <a:gd name="connsiteY1-4" fmla="*/ 0 h 3450590"/>
              <a:gd name="connsiteX2-5" fmla="*/ 2918607 w 2918607"/>
              <a:gd name="connsiteY2-6" fmla="*/ 3450590 h 3450590"/>
              <a:gd name="connsiteX3-7" fmla="*/ 844062 w 2918607"/>
              <a:gd name="connsiteY3-8" fmla="*/ 3450590 h 3450590"/>
              <a:gd name="connsiteX4-9" fmla="*/ 0 w 2918607"/>
              <a:gd name="connsiteY4-10" fmla="*/ 0 h 3450590"/>
              <a:gd name="connsiteX0-11" fmla="*/ 0 w 2918607"/>
              <a:gd name="connsiteY0-12" fmla="*/ 0 h 3450590"/>
              <a:gd name="connsiteX1-13" fmla="*/ 1301092 w 2918607"/>
              <a:gd name="connsiteY1-14" fmla="*/ 0 h 3450590"/>
              <a:gd name="connsiteX2-15" fmla="*/ 2918607 w 2918607"/>
              <a:gd name="connsiteY2-16" fmla="*/ 3450590 h 3450590"/>
              <a:gd name="connsiteX3-17" fmla="*/ 844062 w 2918607"/>
              <a:gd name="connsiteY3-18" fmla="*/ 3450590 h 3450590"/>
              <a:gd name="connsiteX4-19" fmla="*/ 0 w 2918607"/>
              <a:gd name="connsiteY4-20" fmla="*/ 0 h 3450590"/>
              <a:gd name="connsiteX0-21" fmla="*/ 0 w 2455839"/>
              <a:gd name="connsiteY0-22" fmla="*/ 0 h 3450590"/>
              <a:gd name="connsiteX1-23" fmla="*/ 1301092 w 2455839"/>
              <a:gd name="connsiteY1-24" fmla="*/ 0 h 3450590"/>
              <a:gd name="connsiteX2-25" fmla="*/ 2455839 w 2455839"/>
              <a:gd name="connsiteY2-26" fmla="*/ 3360279 h 3450590"/>
              <a:gd name="connsiteX3-27" fmla="*/ 844062 w 2455839"/>
              <a:gd name="connsiteY3-28" fmla="*/ 3450590 h 3450590"/>
              <a:gd name="connsiteX4-29" fmla="*/ 0 w 2455839"/>
              <a:gd name="connsiteY4-30" fmla="*/ 0 h 3450590"/>
              <a:gd name="connsiteX0-31" fmla="*/ 0 w 2580000"/>
              <a:gd name="connsiteY0-32" fmla="*/ 0 h 3770489"/>
              <a:gd name="connsiteX1-33" fmla="*/ 1301092 w 2580000"/>
              <a:gd name="connsiteY1-34" fmla="*/ 0 h 3770489"/>
              <a:gd name="connsiteX2-35" fmla="*/ 2580000 w 2580000"/>
              <a:gd name="connsiteY2-36" fmla="*/ 3770489 h 3770489"/>
              <a:gd name="connsiteX3-37" fmla="*/ 844062 w 2580000"/>
              <a:gd name="connsiteY3-38" fmla="*/ 3450590 h 3770489"/>
              <a:gd name="connsiteX4-39" fmla="*/ 0 w 2580000"/>
              <a:gd name="connsiteY4-40" fmla="*/ 0 h 3770489"/>
              <a:gd name="connsiteX0-41" fmla="*/ 0 w 2580000"/>
              <a:gd name="connsiteY0-42" fmla="*/ 0 h 3770489"/>
              <a:gd name="connsiteX1-43" fmla="*/ 1301092 w 2580000"/>
              <a:gd name="connsiteY1-44" fmla="*/ 0 h 3770489"/>
              <a:gd name="connsiteX2-45" fmla="*/ 2580000 w 2580000"/>
              <a:gd name="connsiteY2-46" fmla="*/ 3770489 h 3770489"/>
              <a:gd name="connsiteX3-47" fmla="*/ 934373 w 2580000"/>
              <a:gd name="connsiteY3-48" fmla="*/ 3770489 h 3770489"/>
              <a:gd name="connsiteX4-49" fmla="*/ 0 w 2580000"/>
              <a:gd name="connsiteY4-50" fmla="*/ 0 h 3770489"/>
              <a:gd name="connsiteX0-51" fmla="*/ 0 w 2580000"/>
              <a:gd name="connsiteY0-52" fmla="*/ 0 h 3782274"/>
              <a:gd name="connsiteX1-53" fmla="*/ 1301092 w 2580000"/>
              <a:gd name="connsiteY1-54" fmla="*/ 0 h 3782274"/>
              <a:gd name="connsiteX2-55" fmla="*/ 2580000 w 2580000"/>
              <a:gd name="connsiteY2-56" fmla="*/ 3770489 h 3782274"/>
              <a:gd name="connsiteX3-57" fmla="*/ 1589128 w 2580000"/>
              <a:gd name="connsiteY3-58" fmla="*/ 3782274 h 3782274"/>
              <a:gd name="connsiteX4-59" fmla="*/ 0 w 2580000"/>
              <a:gd name="connsiteY4-60" fmla="*/ 0 h 3782274"/>
              <a:gd name="connsiteX0-61" fmla="*/ 0 w 2580000"/>
              <a:gd name="connsiteY0-62" fmla="*/ 0 h 3782274"/>
              <a:gd name="connsiteX1-63" fmla="*/ 1876824 w 2580000"/>
              <a:gd name="connsiteY1-64" fmla="*/ 0 h 3782274"/>
              <a:gd name="connsiteX2-65" fmla="*/ 2580000 w 2580000"/>
              <a:gd name="connsiteY2-66" fmla="*/ 3770489 h 3782274"/>
              <a:gd name="connsiteX3-67" fmla="*/ 1589128 w 2580000"/>
              <a:gd name="connsiteY3-68" fmla="*/ 3782274 h 3782274"/>
              <a:gd name="connsiteX4-69" fmla="*/ 0 w 2580000"/>
              <a:gd name="connsiteY4-70" fmla="*/ 0 h 3782274"/>
              <a:gd name="connsiteX0-71" fmla="*/ 0 w 3494398"/>
              <a:gd name="connsiteY0-72" fmla="*/ 0 h 3782274"/>
              <a:gd name="connsiteX1-73" fmla="*/ 1876824 w 3494398"/>
              <a:gd name="connsiteY1-74" fmla="*/ 0 h 3782274"/>
              <a:gd name="connsiteX2-75" fmla="*/ 3494398 w 3494398"/>
              <a:gd name="connsiteY2-76" fmla="*/ 3770702 h 3782274"/>
              <a:gd name="connsiteX3-77" fmla="*/ 1589128 w 3494398"/>
              <a:gd name="connsiteY3-78" fmla="*/ 3782274 h 3782274"/>
              <a:gd name="connsiteX4-79" fmla="*/ 0 w 3494398"/>
              <a:gd name="connsiteY4-80" fmla="*/ 0 h 3782274"/>
              <a:gd name="connsiteX0-81" fmla="*/ 0 w 2670461"/>
              <a:gd name="connsiteY0-82" fmla="*/ 0 h 3782274"/>
              <a:gd name="connsiteX1-83" fmla="*/ 1052887 w 2670461"/>
              <a:gd name="connsiteY1-84" fmla="*/ 0 h 3782274"/>
              <a:gd name="connsiteX2-85" fmla="*/ 2670461 w 2670461"/>
              <a:gd name="connsiteY2-86" fmla="*/ 3770702 h 3782274"/>
              <a:gd name="connsiteX3-87" fmla="*/ 765191 w 2670461"/>
              <a:gd name="connsiteY3-88" fmla="*/ 3782274 h 3782274"/>
              <a:gd name="connsiteX4-89" fmla="*/ 0 w 2670461"/>
              <a:gd name="connsiteY4-90" fmla="*/ 0 h 3782274"/>
              <a:gd name="connsiteX0-91" fmla="*/ 0 w 2670461"/>
              <a:gd name="connsiteY0-92" fmla="*/ 0 h 3770702"/>
              <a:gd name="connsiteX1-93" fmla="*/ 1052887 w 2670461"/>
              <a:gd name="connsiteY1-94" fmla="*/ 0 h 3770702"/>
              <a:gd name="connsiteX2-95" fmla="*/ 2670461 w 2670461"/>
              <a:gd name="connsiteY2-96" fmla="*/ 3770702 h 3770702"/>
              <a:gd name="connsiteX3-97" fmla="*/ 1510161 w 2670461"/>
              <a:gd name="connsiteY3-98" fmla="*/ 3770702 h 3770702"/>
              <a:gd name="connsiteX4-99" fmla="*/ 0 w 2670461"/>
              <a:gd name="connsiteY4-100" fmla="*/ 0 h 3770702"/>
              <a:gd name="connsiteX0-101" fmla="*/ 0 w 2670461"/>
              <a:gd name="connsiteY0-102" fmla="*/ 0 h 3770702"/>
              <a:gd name="connsiteX1-103" fmla="*/ 1052887 w 2670461"/>
              <a:gd name="connsiteY1-104" fmla="*/ 0 h 3770702"/>
              <a:gd name="connsiteX2-105" fmla="*/ 2670461 w 2670461"/>
              <a:gd name="connsiteY2-106" fmla="*/ 3770702 h 3770702"/>
              <a:gd name="connsiteX3-107" fmla="*/ 1702048 w 2670461"/>
              <a:gd name="connsiteY3-108" fmla="*/ 3770561 h 3770702"/>
              <a:gd name="connsiteX4-109" fmla="*/ 0 w 2670461"/>
              <a:gd name="connsiteY4-110" fmla="*/ 0 h 3770702"/>
              <a:gd name="connsiteX0-111" fmla="*/ 0 w 2388276"/>
              <a:gd name="connsiteY0-112" fmla="*/ 0 h 3770702"/>
              <a:gd name="connsiteX1-113" fmla="*/ 770702 w 2388276"/>
              <a:gd name="connsiteY1-114" fmla="*/ 0 h 3770702"/>
              <a:gd name="connsiteX2-115" fmla="*/ 2388276 w 2388276"/>
              <a:gd name="connsiteY2-116" fmla="*/ 3770702 h 3770702"/>
              <a:gd name="connsiteX3-117" fmla="*/ 1419863 w 2388276"/>
              <a:gd name="connsiteY3-118" fmla="*/ 3770561 h 3770702"/>
              <a:gd name="connsiteX4-119" fmla="*/ 0 w 2388276"/>
              <a:gd name="connsiteY4-120" fmla="*/ 0 h 3770702"/>
              <a:gd name="connsiteX0-121" fmla="*/ 0 w 2388276"/>
              <a:gd name="connsiteY0-122" fmla="*/ 0 h 3770702"/>
              <a:gd name="connsiteX1-123" fmla="*/ 770702 w 2388276"/>
              <a:gd name="connsiteY1-124" fmla="*/ 0 h 3770702"/>
              <a:gd name="connsiteX2-125" fmla="*/ 2388276 w 2388276"/>
              <a:gd name="connsiteY2-126" fmla="*/ 3770702 h 3770702"/>
              <a:gd name="connsiteX3-127" fmla="*/ 1623067 w 2388276"/>
              <a:gd name="connsiteY3-128" fmla="*/ 3770561 h 3770702"/>
              <a:gd name="connsiteX4-129" fmla="*/ 0 w 2388276"/>
              <a:gd name="connsiteY4-130" fmla="*/ 0 h 3770702"/>
              <a:gd name="connsiteX0-131" fmla="*/ 0 w 2557612"/>
              <a:gd name="connsiteY0-132" fmla="*/ 0 h 4052929"/>
              <a:gd name="connsiteX1-133" fmla="*/ 770702 w 2557612"/>
              <a:gd name="connsiteY1-134" fmla="*/ 0 h 4052929"/>
              <a:gd name="connsiteX2-135" fmla="*/ 2557612 w 2557612"/>
              <a:gd name="connsiteY2-136" fmla="*/ 4052929 h 4052929"/>
              <a:gd name="connsiteX3-137" fmla="*/ 1623067 w 2557612"/>
              <a:gd name="connsiteY3-138" fmla="*/ 3770561 h 4052929"/>
              <a:gd name="connsiteX4-139" fmla="*/ 0 w 2557612"/>
              <a:gd name="connsiteY4-140" fmla="*/ 0 h 4052929"/>
              <a:gd name="connsiteX0-141" fmla="*/ 0 w 2557612"/>
              <a:gd name="connsiteY0-142" fmla="*/ 0 h 4052929"/>
              <a:gd name="connsiteX1-143" fmla="*/ 770702 w 2557612"/>
              <a:gd name="connsiteY1-144" fmla="*/ 0 h 4052929"/>
              <a:gd name="connsiteX2-145" fmla="*/ 2557612 w 2557612"/>
              <a:gd name="connsiteY2-146" fmla="*/ 4052929 h 4052929"/>
              <a:gd name="connsiteX3-147" fmla="*/ 1668219 w 2557612"/>
              <a:gd name="connsiteY3-148" fmla="*/ 4052929 h 4052929"/>
              <a:gd name="connsiteX4-149" fmla="*/ 0 w 2557612"/>
              <a:gd name="connsiteY4-150" fmla="*/ 0 h 4052929"/>
              <a:gd name="connsiteX0-151" fmla="*/ 0 w 2557612"/>
              <a:gd name="connsiteY0-152" fmla="*/ 0 h 4052929"/>
              <a:gd name="connsiteX1-153" fmla="*/ 770702 w 2557612"/>
              <a:gd name="connsiteY1-154" fmla="*/ 0 h 4052929"/>
              <a:gd name="connsiteX2-155" fmla="*/ 2557612 w 2557612"/>
              <a:gd name="connsiteY2-156" fmla="*/ 4052929 h 4052929"/>
              <a:gd name="connsiteX3-157" fmla="*/ 1728600 w 2557612"/>
              <a:gd name="connsiteY3-158" fmla="*/ 4052929 h 4052929"/>
              <a:gd name="connsiteX4-159" fmla="*/ 0 w 2557612"/>
              <a:gd name="connsiteY4-160" fmla="*/ 0 h 4052929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2557612" h="4052929">
                <a:moveTo>
                  <a:pt x="0" y="0"/>
                </a:moveTo>
                <a:lnTo>
                  <a:pt x="770702" y="0"/>
                </a:lnTo>
                <a:lnTo>
                  <a:pt x="2557612" y="4052929"/>
                </a:lnTo>
                <a:lnTo>
                  <a:pt x="1728600" y="4052929"/>
                </a:lnTo>
                <a:lnTo>
                  <a:pt x="0" y="0"/>
                </a:lnTo>
                <a:close/>
              </a:path>
            </a:pathLst>
          </a:cu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endParaRPr lang="en-US"/>
          </a:p>
        </xdr:txBody>
      </xdr:sp>
      <xdr:sp macro="" textlink="">
        <xdr:nvSpPr>
          <xdr:cNvPr id="10" name="Rectangle 15">
            <a:extLst>
              <a:ext uri="{FF2B5EF4-FFF2-40B4-BE49-F238E27FC236}">
                <a16:creationId xmlns:a16="http://schemas.microsoft.com/office/drawing/2014/main" id="{BCFDA6EC-F25C-63B9-38E7-39C72437070D}"/>
              </a:ext>
            </a:extLst>
          </xdr:cNvPr>
          <xdr:cNvSpPr/>
        </xdr:nvSpPr>
        <xdr:spPr>
          <a:xfrm>
            <a:off x="0" y="3962400"/>
            <a:ext cx="2720340" cy="4514215"/>
          </a:xfrm>
          <a:custGeom>
            <a:avLst/>
            <a:gdLst>
              <a:gd name="connsiteX0" fmla="*/ 0 w 915670"/>
              <a:gd name="connsiteY0" fmla="*/ 0 h 5125085"/>
              <a:gd name="connsiteX1" fmla="*/ 915670 w 915670"/>
              <a:gd name="connsiteY1" fmla="*/ 0 h 5125085"/>
              <a:gd name="connsiteX2" fmla="*/ 915670 w 915670"/>
              <a:gd name="connsiteY2" fmla="*/ 5125085 h 5125085"/>
              <a:gd name="connsiteX3" fmla="*/ 0 w 915670"/>
              <a:gd name="connsiteY3" fmla="*/ 5125085 h 5125085"/>
              <a:gd name="connsiteX4" fmla="*/ 0 w 915670"/>
              <a:gd name="connsiteY4" fmla="*/ 0 h 5125085"/>
              <a:gd name="connsiteX0-1" fmla="*/ 0 w 2735201"/>
              <a:gd name="connsiteY0-2" fmla="*/ 0 h 5125085"/>
              <a:gd name="connsiteX1-3" fmla="*/ 2735201 w 2735201"/>
              <a:gd name="connsiteY1-4" fmla="*/ 12833 h 5125085"/>
              <a:gd name="connsiteX2-5" fmla="*/ 915670 w 2735201"/>
              <a:gd name="connsiteY2-6" fmla="*/ 5125085 h 5125085"/>
              <a:gd name="connsiteX3-7" fmla="*/ 0 w 2735201"/>
              <a:gd name="connsiteY3-8" fmla="*/ 5125085 h 5125085"/>
              <a:gd name="connsiteX4-9" fmla="*/ 0 w 2735201"/>
              <a:gd name="connsiteY4-10" fmla="*/ 0 h 5125085"/>
              <a:gd name="connsiteX0-11" fmla="*/ 1937714 w 2735201"/>
              <a:gd name="connsiteY0-12" fmla="*/ 0 h 5130487"/>
              <a:gd name="connsiteX1-13" fmla="*/ 2735201 w 2735201"/>
              <a:gd name="connsiteY1-14" fmla="*/ 18235 h 5130487"/>
              <a:gd name="connsiteX2-15" fmla="*/ 915670 w 2735201"/>
              <a:gd name="connsiteY2-16" fmla="*/ 5130487 h 5130487"/>
              <a:gd name="connsiteX3-17" fmla="*/ 0 w 2735201"/>
              <a:gd name="connsiteY3-18" fmla="*/ 5130487 h 5130487"/>
              <a:gd name="connsiteX4-19" fmla="*/ 1937714 w 2735201"/>
              <a:gd name="connsiteY4-20" fmla="*/ 0 h 5130487"/>
              <a:gd name="connsiteX0-21" fmla="*/ 1937714 w 2778412"/>
              <a:gd name="connsiteY0-22" fmla="*/ 4333 h 5134820"/>
              <a:gd name="connsiteX1-23" fmla="*/ 2778412 w 2778412"/>
              <a:gd name="connsiteY1-24" fmla="*/ 0 h 5134820"/>
              <a:gd name="connsiteX2-25" fmla="*/ 915670 w 2778412"/>
              <a:gd name="connsiteY2-26" fmla="*/ 5134820 h 5134820"/>
              <a:gd name="connsiteX3-27" fmla="*/ 0 w 2778412"/>
              <a:gd name="connsiteY3-28" fmla="*/ 5134820 h 5134820"/>
              <a:gd name="connsiteX4-29" fmla="*/ 1937714 w 2778412"/>
              <a:gd name="connsiteY4-30" fmla="*/ 4333 h 5134820"/>
              <a:gd name="connsiteX0-31" fmla="*/ 1942047 w 2778412"/>
              <a:gd name="connsiteY0-32" fmla="*/ 0 h 5134820"/>
              <a:gd name="connsiteX1-33" fmla="*/ 2778412 w 2778412"/>
              <a:gd name="connsiteY1-34" fmla="*/ 0 h 5134820"/>
              <a:gd name="connsiteX2-35" fmla="*/ 915670 w 2778412"/>
              <a:gd name="connsiteY2-36" fmla="*/ 5134820 h 5134820"/>
              <a:gd name="connsiteX3-37" fmla="*/ 0 w 2778412"/>
              <a:gd name="connsiteY3-38" fmla="*/ 5134820 h 5134820"/>
              <a:gd name="connsiteX4-39" fmla="*/ 1942047 w 2778412"/>
              <a:gd name="connsiteY4-40" fmla="*/ 0 h 5134820"/>
              <a:gd name="connsiteX0-41" fmla="*/ 1935698 w 2778412"/>
              <a:gd name="connsiteY0-42" fmla="*/ 0 h 5217001"/>
              <a:gd name="connsiteX1-43" fmla="*/ 2778412 w 2778412"/>
              <a:gd name="connsiteY1-44" fmla="*/ 82181 h 5217001"/>
              <a:gd name="connsiteX2-45" fmla="*/ 915670 w 2778412"/>
              <a:gd name="connsiteY2-46" fmla="*/ 5217001 h 5217001"/>
              <a:gd name="connsiteX3-47" fmla="*/ 0 w 2778412"/>
              <a:gd name="connsiteY3-48" fmla="*/ 5217001 h 5217001"/>
              <a:gd name="connsiteX4-49" fmla="*/ 1935698 w 2778412"/>
              <a:gd name="connsiteY4-50" fmla="*/ 0 h 5217001"/>
              <a:gd name="connsiteX0-51" fmla="*/ 1935698 w 2740317"/>
              <a:gd name="connsiteY0-52" fmla="*/ 0 h 5217001"/>
              <a:gd name="connsiteX1-53" fmla="*/ 2740317 w 2740317"/>
              <a:gd name="connsiteY1-54" fmla="*/ 0 h 5217001"/>
              <a:gd name="connsiteX2-55" fmla="*/ 915670 w 2740317"/>
              <a:gd name="connsiteY2-56" fmla="*/ 5217001 h 5217001"/>
              <a:gd name="connsiteX3-57" fmla="*/ 0 w 2740317"/>
              <a:gd name="connsiteY3-58" fmla="*/ 5217001 h 5217001"/>
              <a:gd name="connsiteX4-59" fmla="*/ 1935698 w 2740317"/>
              <a:gd name="connsiteY4-60" fmla="*/ 0 h 5217001"/>
              <a:gd name="connsiteX0-61" fmla="*/ 1915013 w 2740317"/>
              <a:gd name="connsiteY0-62" fmla="*/ 0 h 5217001"/>
              <a:gd name="connsiteX1-63" fmla="*/ 2740317 w 2740317"/>
              <a:gd name="connsiteY1-64" fmla="*/ 0 h 5217001"/>
              <a:gd name="connsiteX2-65" fmla="*/ 915670 w 2740317"/>
              <a:gd name="connsiteY2-66" fmla="*/ 5217001 h 5217001"/>
              <a:gd name="connsiteX3-67" fmla="*/ 0 w 2740317"/>
              <a:gd name="connsiteY3-68" fmla="*/ 5217001 h 5217001"/>
              <a:gd name="connsiteX4-69" fmla="*/ 1915013 w 2740317"/>
              <a:gd name="connsiteY4-70" fmla="*/ 0 h 5217001"/>
              <a:gd name="connsiteX0-71" fmla="*/ 1908664 w 2740317"/>
              <a:gd name="connsiteY0-72" fmla="*/ 1494 h 5217001"/>
              <a:gd name="connsiteX1-73" fmla="*/ 2740317 w 2740317"/>
              <a:gd name="connsiteY1-74" fmla="*/ 0 h 5217001"/>
              <a:gd name="connsiteX2-75" fmla="*/ 915670 w 2740317"/>
              <a:gd name="connsiteY2-76" fmla="*/ 5217001 h 5217001"/>
              <a:gd name="connsiteX3-77" fmla="*/ 0 w 2740317"/>
              <a:gd name="connsiteY3-78" fmla="*/ 5217001 h 5217001"/>
              <a:gd name="connsiteX4-79" fmla="*/ 1908664 w 2740317"/>
              <a:gd name="connsiteY4-80" fmla="*/ 1494 h 5217001"/>
              <a:gd name="connsiteX0-81" fmla="*/ 1908664 w 2740317"/>
              <a:gd name="connsiteY0-82" fmla="*/ 0 h 5223117"/>
              <a:gd name="connsiteX1-83" fmla="*/ 2740317 w 2740317"/>
              <a:gd name="connsiteY1-84" fmla="*/ 6116 h 5223117"/>
              <a:gd name="connsiteX2-85" fmla="*/ 915670 w 2740317"/>
              <a:gd name="connsiteY2-86" fmla="*/ 5223117 h 5223117"/>
              <a:gd name="connsiteX3-87" fmla="*/ 0 w 2740317"/>
              <a:gd name="connsiteY3-88" fmla="*/ 5223117 h 5223117"/>
              <a:gd name="connsiteX4-89" fmla="*/ 1908664 w 2740317"/>
              <a:gd name="connsiteY4-90" fmla="*/ 0 h 5223117"/>
              <a:gd name="connsiteX0-91" fmla="*/ 1908664 w 2720124"/>
              <a:gd name="connsiteY0-92" fmla="*/ 0 h 5223117"/>
              <a:gd name="connsiteX1-93" fmla="*/ 2720124 w 2720124"/>
              <a:gd name="connsiteY1-94" fmla="*/ 1059 h 5223117"/>
              <a:gd name="connsiteX2-95" fmla="*/ 915670 w 2720124"/>
              <a:gd name="connsiteY2-96" fmla="*/ 5223117 h 5223117"/>
              <a:gd name="connsiteX3-97" fmla="*/ 0 w 2720124"/>
              <a:gd name="connsiteY3-98" fmla="*/ 5223117 h 5223117"/>
              <a:gd name="connsiteX4-99" fmla="*/ 1908664 w 2720124"/>
              <a:gd name="connsiteY4-100" fmla="*/ 0 h 5223117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2720124" h="5223117">
                <a:moveTo>
                  <a:pt x="1908664" y="0"/>
                </a:moveTo>
                <a:lnTo>
                  <a:pt x="2720124" y="1059"/>
                </a:lnTo>
                <a:lnTo>
                  <a:pt x="915670" y="5223117"/>
                </a:lnTo>
                <a:lnTo>
                  <a:pt x="0" y="5223117"/>
                </a:lnTo>
                <a:lnTo>
                  <a:pt x="1908664" y="0"/>
                </a:lnTo>
                <a:close/>
              </a:path>
            </a:pathLst>
          </a:custGeom>
          <a:gradFill>
            <a:gsLst>
              <a:gs pos="0">
                <a:srgbClr val="FFC000"/>
              </a:gs>
              <a:gs pos="100000">
                <a:schemeClr val="bg1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57150</xdr:colOff>
      <xdr:row>32</xdr:row>
      <xdr:rowOff>142875</xdr:rowOff>
    </xdr:from>
    <xdr:to>
      <xdr:col>6</xdr:col>
      <xdr:colOff>3719830</xdr:colOff>
      <xdr:row>35</xdr:row>
      <xdr:rowOff>141605</xdr:rowOff>
    </xdr:to>
    <xdr:sp macro="" textlink="">
      <xdr:nvSpPr>
        <xdr:cNvPr id="11" name="Text Box 19">
          <a:extLst>
            <a:ext uri="{FF2B5EF4-FFF2-40B4-BE49-F238E27FC236}">
              <a16:creationId xmlns:a16="http://schemas.microsoft.com/office/drawing/2014/main" id="{0D2F5373-216D-4A35-8E76-7E589F40C830}"/>
            </a:ext>
          </a:extLst>
        </xdr:cNvPr>
        <xdr:cNvSpPr txBox="1"/>
      </xdr:nvSpPr>
      <xdr:spPr>
        <a:xfrm>
          <a:off x="657225" y="5324475"/>
          <a:ext cx="3538855" cy="48450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n-US" sz="2400">
              <a:solidFill>
                <a:srgbClr val="FFFFFF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1209675</xdr:colOff>
      <xdr:row>0</xdr:row>
      <xdr:rowOff>0</xdr:rowOff>
    </xdr:from>
    <xdr:to>
      <xdr:col>10</xdr:col>
      <xdr:colOff>603885</xdr:colOff>
      <xdr:row>2</xdr:row>
      <xdr:rowOff>34925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4CDA2415-4CA5-4957-BF7D-0092A1C4A5E3}"/>
            </a:ext>
          </a:extLst>
        </xdr:cNvPr>
        <xdr:cNvSpPr txBox="1"/>
      </xdr:nvSpPr>
      <xdr:spPr>
        <a:xfrm>
          <a:off x="4200525" y="0"/>
          <a:ext cx="2404110" cy="35877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US" sz="2600">
              <a:solidFill>
                <a:srgbClr val="1F3864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KECAMATAN BONTOMANAI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171450</xdr:colOff>
      <xdr:row>11</xdr:row>
      <xdr:rowOff>28575</xdr:rowOff>
    </xdr:from>
    <xdr:to>
      <xdr:col>16</xdr:col>
      <xdr:colOff>521970</xdr:colOff>
      <xdr:row>22</xdr:row>
      <xdr:rowOff>55880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79BB8DA3-5C4B-41F1-BB72-BECC005D2FEE}"/>
            </a:ext>
          </a:extLst>
        </xdr:cNvPr>
        <xdr:cNvSpPr txBox="1"/>
      </xdr:nvSpPr>
      <xdr:spPr>
        <a:xfrm>
          <a:off x="171450" y="1809750"/>
          <a:ext cx="9951720" cy="180848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non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n-US" sz="4800">
              <a:solidFill>
                <a:srgbClr val="47AEB9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REALISASI FISIK DAN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n-US" sz="4800">
              <a:solidFill>
                <a:srgbClr val="47AEB9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KEUANGAN (RFK)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171450</xdr:colOff>
      <xdr:row>21</xdr:row>
      <xdr:rowOff>47625</xdr:rowOff>
    </xdr:from>
    <xdr:to>
      <xdr:col>6</xdr:col>
      <xdr:colOff>3377565</xdr:colOff>
      <xdr:row>27</xdr:row>
      <xdr:rowOff>9525</xdr:rowOff>
    </xdr:to>
    <xdr:sp macro="" textlink="">
      <xdr:nvSpPr>
        <xdr:cNvPr id="14" name="Text Box 28">
          <a:extLst>
            <a:ext uri="{FF2B5EF4-FFF2-40B4-BE49-F238E27FC236}">
              <a16:creationId xmlns:a16="http://schemas.microsoft.com/office/drawing/2014/main" id="{05120B65-C10B-46E4-B5E7-847CFD83E708}"/>
            </a:ext>
          </a:extLst>
        </xdr:cNvPr>
        <xdr:cNvSpPr txBox="1"/>
      </xdr:nvSpPr>
      <xdr:spPr>
        <a:xfrm>
          <a:off x="171450" y="3448050"/>
          <a:ext cx="4025265" cy="93345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US" sz="3600">
              <a:solidFill>
                <a:srgbClr val="1F3864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T.A 2025</a:t>
          </a:r>
        </a:p>
        <a:p>
          <a:pPr>
            <a:lnSpc>
              <a:spcPct val="107000"/>
            </a:lnSpc>
            <a:spcAft>
              <a:spcPts val="800"/>
            </a:spcAft>
          </a:pPr>
          <a:endParaRPr lang="en-US" sz="3600">
            <a:solidFill>
              <a:srgbClr val="1F3864"/>
            </a:solidFill>
            <a:effectLst/>
            <a:latin typeface="Arial Black" panose="020B0A040201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6</xdr:col>
      <xdr:colOff>195580</xdr:colOff>
      <xdr:row>4</xdr:row>
      <xdr:rowOff>102235</xdr:rowOff>
    </xdr:to>
    <xdr:sp macro="" textlink="">
      <xdr:nvSpPr>
        <xdr:cNvPr id="15" name="Text Box 43">
          <a:extLst>
            <a:ext uri="{FF2B5EF4-FFF2-40B4-BE49-F238E27FC236}">
              <a16:creationId xmlns:a16="http://schemas.microsoft.com/office/drawing/2014/main" id="{0048067D-2F32-4587-9F51-68D2E88C4082}"/>
            </a:ext>
          </a:extLst>
        </xdr:cNvPr>
        <xdr:cNvSpPr txBox="1"/>
      </xdr:nvSpPr>
      <xdr:spPr>
        <a:xfrm>
          <a:off x="95250" y="0"/>
          <a:ext cx="3700780" cy="74993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US" sz="3600">
              <a:solidFill>
                <a:srgbClr val="FFFFFF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2024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3719830</xdr:colOff>
      <xdr:row>0</xdr:row>
      <xdr:rowOff>125730</xdr:rowOff>
    </xdr:from>
    <xdr:to>
      <xdr:col>6</xdr:col>
      <xdr:colOff>3719830</xdr:colOff>
      <xdr:row>4</xdr:row>
      <xdr:rowOff>76835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6DF62A04-684E-4FD5-A96F-D7261D03E0A4}"/>
            </a:ext>
          </a:extLst>
        </xdr:cNvPr>
        <xdr:cNvCxnSpPr/>
      </xdr:nvCxnSpPr>
      <xdr:spPr>
        <a:xfrm>
          <a:off x="4196080" y="125730"/>
          <a:ext cx="0" cy="598805"/>
        </a:xfrm>
        <a:prstGeom prst="line">
          <a:avLst/>
        </a:prstGeom>
        <a:ln w="28575">
          <a:solidFill>
            <a:srgbClr val="47AEB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1224864</xdr:colOff>
      <xdr:row>2</xdr:row>
      <xdr:rowOff>115587</xdr:rowOff>
    </xdr:from>
    <xdr:to>
      <xdr:col>7</xdr:col>
      <xdr:colOff>184099</xdr:colOff>
      <xdr:row>4</xdr:row>
      <xdr:rowOff>159403</xdr:rowOff>
    </xdr:to>
    <xdr:sp macro="" textlink="">
      <xdr:nvSpPr>
        <xdr:cNvPr id="17" name="Text Box 54">
          <a:extLst>
            <a:ext uri="{FF2B5EF4-FFF2-40B4-BE49-F238E27FC236}">
              <a16:creationId xmlns:a16="http://schemas.microsoft.com/office/drawing/2014/main" id="{CF0C9B28-669E-44EF-BB25-AC2430208693}"/>
            </a:ext>
          </a:extLst>
        </xdr:cNvPr>
        <xdr:cNvSpPr txBox="1"/>
      </xdr:nvSpPr>
      <xdr:spPr>
        <a:xfrm>
          <a:off x="4196664" y="439437"/>
          <a:ext cx="187960" cy="367666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id-ID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BULAN</a:t>
          </a:r>
          <a:r>
            <a:rPr lang="id-ID" sz="14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4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FEBRUARI 2025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612862</xdr:colOff>
      <xdr:row>1</xdr:row>
      <xdr:rowOff>30635</xdr:rowOff>
    </xdr:from>
    <xdr:to>
      <xdr:col>6</xdr:col>
      <xdr:colOff>1098637</xdr:colOff>
      <xdr:row>4</xdr:row>
      <xdr:rowOff>71909</xdr:rowOff>
    </xdr:to>
    <xdr:pic>
      <xdr:nvPicPr>
        <xdr:cNvPr id="18" name="Picture 10">
          <a:extLst>
            <a:ext uri="{FF2B5EF4-FFF2-40B4-BE49-F238E27FC236}">
              <a16:creationId xmlns:a16="http://schemas.microsoft.com/office/drawing/2014/main" id="{8FB97726-7755-4E3B-8049-B892DF20F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3787" y="192560"/>
          <a:ext cx="0" cy="52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2257425</xdr:colOff>
      <xdr:row>5</xdr:row>
      <xdr:rowOff>38100</xdr:rowOff>
    </xdr:from>
    <xdr:to>
      <xdr:col>8</xdr:col>
      <xdr:colOff>563245</xdr:colOff>
      <xdr:row>51</xdr:row>
      <xdr:rowOff>66675</xdr:rowOff>
    </xdr:to>
    <xdr:sp macro="" textlink="">
      <xdr:nvSpPr>
        <xdr:cNvPr id="2" name="Freeform: Shape 12">
          <a:extLst>
            <a:ext uri="{FF2B5EF4-FFF2-40B4-BE49-F238E27FC236}">
              <a16:creationId xmlns:a16="http://schemas.microsoft.com/office/drawing/2014/main" id="{79B33E9F-9FAF-479B-9306-8A1A810E0B3E}"/>
            </a:ext>
          </a:extLst>
        </xdr:cNvPr>
        <xdr:cNvSpPr/>
      </xdr:nvSpPr>
      <xdr:spPr>
        <a:xfrm rot="985179">
          <a:off x="3657600" y="847725"/>
          <a:ext cx="3306445" cy="7477125"/>
        </a:xfrm>
        <a:custGeom>
          <a:avLst/>
          <a:gdLst>
            <a:gd name="connsiteX0" fmla="*/ 220717 w 1340069"/>
            <a:gd name="connsiteY0" fmla="*/ 47296 h 409903"/>
            <a:gd name="connsiteX1" fmla="*/ 0 w 1340069"/>
            <a:gd name="connsiteY1" fmla="*/ 409903 h 409903"/>
            <a:gd name="connsiteX2" fmla="*/ 1040524 w 1340069"/>
            <a:gd name="connsiteY2" fmla="*/ 409903 h 409903"/>
            <a:gd name="connsiteX3" fmla="*/ 1340069 w 1340069"/>
            <a:gd name="connsiteY3" fmla="*/ 0 h 409903"/>
            <a:gd name="connsiteX4" fmla="*/ 220717 w 1340069"/>
            <a:gd name="connsiteY4" fmla="*/ 47296 h 409903"/>
            <a:gd name="connsiteX0-1" fmla="*/ 2570896 w 2570896"/>
            <a:gd name="connsiteY0-2" fmla="*/ 0 h 3591584"/>
            <a:gd name="connsiteX1-3" fmla="*/ 0 w 2570896"/>
            <a:gd name="connsiteY1-4" fmla="*/ 3591584 h 3591584"/>
            <a:gd name="connsiteX2-5" fmla="*/ 1040524 w 2570896"/>
            <a:gd name="connsiteY2-6" fmla="*/ 3591584 h 3591584"/>
            <a:gd name="connsiteX3-7" fmla="*/ 1340069 w 2570896"/>
            <a:gd name="connsiteY3-8" fmla="*/ 3181681 h 3591584"/>
            <a:gd name="connsiteX4-9" fmla="*/ 2570896 w 2570896"/>
            <a:gd name="connsiteY4-10" fmla="*/ 0 h 3591584"/>
            <a:gd name="connsiteX0-11" fmla="*/ 2570896 w 3659905"/>
            <a:gd name="connsiteY0-12" fmla="*/ 350877 h 3942461"/>
            <a:gd name="connsiteX1-13" fmla="*/ 0 w 3659905"/>
            <a:gd name="connsiteY1-14" fmla="*/ 3942461 h 3942461"/>
            <a:gd name="connsiteX2-15" fmla="*/ 1040524 w 3659905"/>
            <a:gd name="connsiteY2-16" fmla="*/ 3942461 h 3942461"/>
            <a:gd name="connsiteX3-17" fmla="*/ 3659905 w 3659905"/>
            <a:gd name="connsiteY3-18" fmla="*/ 0 h 3942461"/>
            <a:gd name="connsiteX4-19" fmla="*/ 2570896 w 3659905"/>
            <a:gd name="connsiteY4-20" fmla="*/ 350877 h 3942461"/>
            <a:gd name="connsiteX0-21" fmla="*/ 2914145 w 3659905"/>
            <a:gd name="connsiteY0-22" fmla="*/ 0 h 3942461"/>
            <a:gd name="connsiteX1-23" fmla="*/ 0 w 3659905"/>
            <a:gd name="connsiteY1-24" fmla="*/ 3942461 h 3942461"/>
            <a:gd name="connsiteX2-25" fmla="*/ 1040524 w 3659905"/>
            <a:gd name="connsiteY2-26" fmla="*/ 3942461 h 3942461"/>
            <a:gd name="connsiteX3-27" fmla="*/ 3659905 w 3659905"/>
            <a:gd name="connsiteY3-28" fmla="*/ 0 h 3942461"/>
            <a:gd name="connsiteX4-29" fmla="*/ 2914145 w 3659905"/>
            <a:gd name="connsiteY4-30" fmla="*/ 0 h 3942461"/>
            <a:gd name="connsiteX0-31" fmla="*/ 2750325 w 3496085"/>
            <a:gd name="connsiteY0-32" fmla="*/ 0 h 3942461"/>
            <a:gd name="connsiteX1-33" fmla="*/ 0 w 3496085"/>
            <a:gd name="connsiteY1-34" fmla="*/ 3942461 h 3942461"/>
            <a:gd name="connsiteX2-35" fmla="*/ 876704 w 3496085"/>
            <a:gd name="connsiteY2-36" fmla="*/ 3942461 h 3942461"/>
            <a:gd name="connsiteX3-37" fmla="*/ 3496085 w 3496085"/>
            <a:gd name="connsiteY3-38" fmla="*/ 0 h 3942461"/>
            <a:gd name="connsiteX4-39" fmla="*/ 2750325 w 3496085"/>
            <a:gd name="connsiteY4-40" fmla="*/ 0 h 3942461"/>
            <a:gd name="connsiteX0-41" fmla="*/ 2845889 w 3591649"/>
            <a:gd name="connsiteY0-42" fmla="*/ 0 h 4052962"/>
            <a:gd name="connsiteX1-43" fmla="*/ 0 w 3591649"/>
            <a:gd name="connsiteY1-44" fmla="*/ 4052962 h 4052962"/>
            <a:gd name="connsiteX2-45" fmla="*/ 972268 w 3591649"/>
            <a:gd name="connsiteY2-46" fmla="*/ 3942461 h 4052962"/>
            <a:gd name="connsiteX3-47" fmla="*/ 3591649 w 3591649"/>
            <a:gd name="connsiteY3-48" fmla="*/ 0 h 4052962"/>
            <a:gd name="connsiteX4-49" fmla="*/ 2845889 w 3591649"/>
            <a:gd name="connsiteY4-50" fmla="*/ 0 h 4052962"/>
            <a:gd name="connsiteX0-51" fmla="*/ 2845889 w 3591649"/>
            <a:gd name="connsiteY0-52" fmla="*/ 0 h 4052962"/>
            <a:gd name="connsiteX1-53" fmla="*/ 0 w 3591649"/>
            <a:gd name="connsiteY1-54" fmla="*/ 4052962 h 4052962"/>
            <a:gd name="connsiteX2-55" fmla="*/ 904016 w 3591649"/>
            <a:gd name="connsiteY2-56" fmla="*/ 4052962 h 4052962"/>
            <a:gd name="connsiteX3-57" fmla="*/ 3591649 w 3591649"/>
            <a:gd name="connsiteY3-58" fmla="*/ 0 h 4052962"/>
            <a:gd name="connsiteX4-59" fmla="*/ 2845889 w 3591649"/>
            <a:gd name="connsiteY4-60" fmla="*/ 0 h 4052962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3591649" h="4052962">
              <a:moveTo>
                <a:pt x="2845889" y="0"/>
              </a:moveTo>
              <a:lnTo>
                <a:pt x="0" y="4052962"/>
              </a:lnTo>
              <a:lnTo>
                <a:pt x="904016" y="4052962"/>
              </a:lnTo>
              <a:lnTo>
                <a:pt x="3591649" y="0"/>
              </a:lnTo>
              <a:lnTo>
                <a:pt x="2845889" y="0"/>
              </a:lnTo>
              <a:close/>
            </a:path>
          </a:pathLst>
        </a:cu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76200</xdr:colOff>
      <xdr:row>0</xdr:row>
      <xdr:rowOff>0</xdr:rowOff>
    </xdr:from>
    <xdr:to>
      <xdr:col>6</xdr:col>
      <xdr:colOff>506095</xdr:colOff>
      <xdr:row>7</xdr:row>
      <xdr:rowOff>155575</xdr:rowOff>
    </xdr:to>
    <xdr:sp macro="" textlink="">
      <xdr:nvSpPr>
        <xdr:cNvPr id="3" name="Rectangle 29">
          <a:extLst>
            <a:ext uri="{FF2B5EF4-FFF2-40B4-BE49-F238E27FC236}">
              <a16:creationId xmlns:a16="http://schemas.microsoft.com/office/drawing/2014/main" id="{E01306F3-736F-41F1-91D8-768C0DEAA69A}"/>
            </a:ext>
          </a:extLst>
        </xdr:cNvPr>
        <xdr:cNvSpPr/>
      </xdr:nvSpPr>
      <xdr:spPr>
        <a:xfrm>
          <a:off x="76200" y="0"/>
          <a:ext cx="1830070" cy="1289050"/>
        </a:xfrm>
        <a:custGeom>
          <a:avLst/>
          <a:gdLst>
            <a:gd name="connsiteX0" fmla="*/ 0 w 2309495"/>
            <a:gd name="connsiteY0" fmla="*/ 0 h 2814955"/>
            <a:gd name="connsiteX1" fmla="*/ 2309495 w 2309495"/>
            <a:gd name="connsiteY1" fmla="*/ 0 h 2814955"/>
            <a:gd name="connsiteX2" fmla="*/ 2309495 w 2309495"/>
            <a:gd name="connsiteY2" fmla="*/ 2814955 h 2814955"/>
            <a:gd name="connsiteX3" fmla="*/ 0 w 2309495"/>
            <a:gd name="connsiteY3" fmla="*/ 2814955 h 2814955"/>
            <a:gd name="connsiteX4" fmla="*/ 0 w 2309495"/>
            <a:gd name="connsiteY4" fmla="*/ 0 h 2814955"/>
            <a:gd name="connsiteX0-1" fmla="*/ 0 w 2309495"/>
            <a:gd name="connsiteY0-2" fmla="*/ 0 h 2814955"/>
            <a:gd name="connsiteX1-3" fmla="*/ 2309495 w 2309495"/>
            <a:gd name="connsiteY1-4" fmla="*/ 0 h 2814955"/>
            <a:gd name="connsiteX2-5" fmla="*/ 1467285 w 2309495"/>
            <a:gd name="connsiteY2-6" fmla="*/ 2814955 h 2814955"/>
            <a:gd name="connsiteX3-7" fmla="*/ 0 w 2309495"/>
            <a:gd name="connsiteY3-8" fmla="*/ 2814955 h 2814955"/>
            <a:gd name="connsiteX4-9" fmla="*/ 0 w 2309495"/>
            <a:gd name="connsiteY4-10" fmla="*/ 0 h 2814955"/>
            <a:gd name="connsiteX0-11" fmla="*/ 0 w 3158839"/>
            <a:gd name="connsiteY0-12" fmla="*/ 7998 h 2822953"/>
            <a:gd name="connsiteX1-13" fmla="*/ 2309495 w 3158839"/>
            <a:gd name="connsiteY1-14" fmla="*/ 7998 h 2822953"/>
            <a:gd name="connsiteX2-15" fmla="*/ 3158836 w 3158839"/>
            <a:gd name="connsiteY2-16" fmla="*/ 7998 h 2822953"/>
            <a:gd name="connsiteX3-17" fmla="*/ 1467285 w 3158839"/>
            <a:gd name="connsiteY3-18" fmla="*/ 2822953 h 2822953"/>
            <a:gd name="connsiteX4-19" fmla="*/ 0 w 3158839"/>
            <a:gd name="connsiteY4-20" fmla="*/ 2822953 h 2822953"/>
            <a:gd name="connsiteX5" fmla="*/ 0 w 3158839"/>
            <a:gd name="connsiteY5" fmla="*/ 7998 h 2822953"/>
            <a:gd name="connsiteX0-21" fmla="*/ 0 w 3158836"/>
            <a:gd name="connsiteY0-22" fmla="*/ 0 h 2814955"/>
            <a:gd name="connsiteX1-23" fmla="*/ 3158836 w 3158836"/>
            <a:gd name="connsiteY1-24" fmla="*/ 0 h 2814955"/>
            <a:gd name="connsiteX2-25" fmla="*/ 1467285 w 3158836"/>
            <a:gd name="connsiteY2-26" fmla="*/ 2814955 h 2814955"/>
            <a:gd name="connsiteX3-27" fmla="*/ 0 w 3158836"/>
            <a:gd name="connsiteY3-28" fmla="*/ 2814955 h 2814955"/>
            <a:gd name="connsiteX4-29" fmla="*/ 0 w 3158836"/>
            <a:gd name="connsiteY4-30" fmla="*/ 0 h 2814955"/>
            <a:gd name="connsiteX0-31" fmla="*/ 0 w 3158836"/>
            <a:gd name="connsiteY0-32" fmla="*/ 0 h 2814955"/>
            <a:gd name="connsiteX1-33" fmla="*/ 3158836 w 3158836"/>
            <a:gd name="connsiteY1-34" fmla="*/ 0 h 2814955"/>
            <a:gd name="connsiteX2-35" fmla="*/ 2206610 w 3158836"/>
            <a:gd name="connsiteY2-36" fmla="*/ 2814955 h 2814955"/>
            <a:gd name="connsiteX3-37" fmla="*/ 0 w 3158836"/>
            <a:gd name="connsiteY3-38" fmla="*/ 2814955 h 2814955"/>
            <a:gd name="connsiteX4-39" fmla="*/ 0 w 3158836"/>
            <a:gd name="connsiteY4-40" fmla="*/ 0 h 2814955"/>
            <a:gd name="connsiteX0-41" fmla="*/ 0 w 3158836"/>
            <a:gd name="connsiteY0-42" fmla="*/ 0 h 2814955"/>
            <a:gd name="connsiteX1-43" fmla="*/ 3158836 w 3158836"/>
            <a:gd name="connsiteY1-44" fmla="*/ 0 h 2814955"/>
            <a:gd name="connsiteX2-45" fmla="*/ 2576272 w 3158836"/>
            <a:gd name="connsiteY2-46" fmla="*/ 2814955 h 2814955"/>
            <a:gd name="connsiteX3-47" fmla="*/ 0 w 3158836"/>
            <a:gd name="connsiteY3-48" fmla="*/ 2814955 h 2814955"/>
            <a:gd name="connsiteX4-49" fmla="*/ 0 w 3158836"/>
            <a:gd name="connsiteY4-50" fmla="*/ 0 h 2814955"/>
            <a:gd name="connsiteX0-51" fmla="*/ 0 w 3158836"/>
            <a:gd name="connsiteY0-52" fmla="*/ 0 h 2814955"/>
            <a:gd name="connsiteX1-53" fmla="*/ 3158836 w 3158836"/>
            <a:gd name="connsiteY1-54" fmla="*/ 0 h 2814955"/>
            <a:gd name="connsiteX2-55" fmla="*/ 2156954 w 3158836"/>
            <a:gd name="connsiteY2-56" fmla="*/ 2812869 h 2814955"/>
            <a:gd name="connsiteX3-57" fmla="*/ 0 w 3158836"/>
            <a:gd name="connsiteY3-58" fmla="*/ 2814955 h 2814955"/>
            <a:gd name="connsiteX4-59" fmla="*/ 0 w 3158836"/>
            <a:gd name="connsiteY4-60" fmla="*/ 0 h 2814955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3158836" h="2814955">
              <a:moveTo>
                <a:pt x="0" y="0"/>
              </a:moveTo>
              <a:lnTo>
                <a:pt x="3158836" y="0"/>
              </a:lnTo>
              <a:lnTo>
                <a:pt x="2156954" y="2812869"/>
              </a:lnTo>
              <a:lnTo>
                <a:pt x="0" y="2814955"/>
              </a:lnTo>
              <a:lnTo>
                <a:pt x="0" y="0"/>
              </a:lnTo>
              <a:close/>
            </a:path>
          </a:pathLst>
        </a:custGeom>
        <a:solidFill>
          <a:srgbClr val="47AEB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222250</xdr:colOff>
      <xdr:row>28</xdr:row>
      <xdr:rowOff>0</xdr:rowOff>
    </xdr:from>
    <xdr:to>
      <xdr:col>12</xdr:col>
      <xdr:colOff>698501</xdr:colOff>
      <xdr:row>50</xdr:row>
      <xdr:rowOff>0</xdr:rowOff>
    </xdr:to>
    <xdr:sp macro="" textlink="">
      <xdr:nvSpPr>
        <xdr:cNvPr id="4" name="Rectangle 8">
          <a:extLst>
            <a:ext uri="{FF2B5EF4-FFF2-40B4-BE49-F238E27FC236}">
              <a16:creationId xmlns:a16="http://schemas.microsoft.com/office/drawing/2014/main" id="{964943FC-24C6-440B-94CA-C09603B9DE6E}"/>
            </a:ext>
          </a:extLst>
        </xdr:cNvPr>
        <xdr:cNvSpPr/>
      </xdr:nvSpPr>
      <xdr:spPr>
        <a:xfrm>
          <a:off x="222250" y="4533900"/>
          <a:ext cx="9544051" cy="3562350"/>
        </a:xfrm>
        <a:custGeom>
          <a:avLst/>
          <a:gdLst>
            <a:gd name="connsiteX0" fmla="*/ 0 w 3638550"/>
            <a:gd name="connsiteY0" fmla="*/ 0 h 4425950"/>
            <a:gd name="connsiteX1" fmla="*/ 3638550 w 3638550"/>
            <a:gd name="connsiteY1" fmla="*/ 0 h 4425950"/>
            <a:gd name="connsiteX2" fmla="*/ 3638550 w 3638550"/>
            <a:gd name="connsiteY2" fmla="*/ 4425950 h 4425950"/>
            <a:gd name="connsiteX3" fmla="*/ 0 w 3638550"/>
            <a:gd name="connsiteY3" fmla="*/ 4425950 h 4425950"/>
            <a:gd name="connsiteX4" fmla="*/ 0 w 3638550"/>
            <a:gd name="connsiteY4" fmla="*/ 0 h 4425950"/>
            <a:gd name="connsiteX0-1" fmla="*/ 0 w 5638800"/>
            <a:gd name="connsiteY0-2" fmla="*/ 76200 h 4502150"/>
            <a:gd name="connsiteX1-3" fmla="*/ 5638800 w 5638800"/>
            <a:gd name="connsiteY1-4" fmla="*/ 0 h 4502150"/>
            <a:gd name="connsiteX2-5" fmla="*/ 3638550 w 5638800"/>
            <a:gd name="connsiteY2-6" fmla="*/ 4502150 h 4502150"/>
            <a:gd name="connsiteX3-7" fmla="*/ 0 w 5638800"/>
            <a:gd name="connsiteY3-8" fmla="*/ 4502150 h 4502150"/>
            <a:gd name="connsiteX4-9" fmla="*/ 0 w 5638800"/>
            <a:gd name="connsiteY4-10" fmla="*/ 76200 h 4502150"/>
            <a:gd name="connsiteX0-11" fmla="*/ 0 w 5638800"/>
            <a:gd name="connsiteY0-12" fmla="*/ 23626 h 4449576"/>
            <a:gd name="connsiteX1-13" fmla="*/ 5638800 w 5638800"/>
            <a:gd name="connsiteY1-14" fmla="*/ 0 h 4449576"/>
            <a:gd name="connsiteX2-15" fmla="*/ 3638550 w 5638800"/>
            <a:gd name="connsiteY2-16" fmla="*/ 4449576 h 4449576"/>
            <a:gd name="connsiteX3-17" fmla="*/ 0 w 5638800"/>
            <a:gd name="connsiteY3-18" fmla="*/ 4449576 h 4449576"/>
            <a:gd name="connsiteX4-19" fmla="*/ 0 w 5638800"/>
            <a:gd name="connsiteY4-20" fmla="*/ 23626 h 4449576"/>
            <a:gd name="connsiteX0-21" fmla="*/ 0 w 5638800"/>
            <a:gd name="connsiteY0-22" fmla="*/ 23626 h 4449576"/>
            <a:gd name="connsiteX1-23" fmla="*/ 5638800 w 5638800"/>
            <a:gd name="connsiteY1-24" fmla="*/ 0 h 4449576"/>
            <a:gd name="connsiteX2-25" fmla="*/ 3638550 w 5638800"/>
            <a:gd name="connsiteY2-26" fmla="*/ 4449576 h 4449576"/>
            <a:gd name="connsiteX3-27" fmla="*/ 0 w 5638800"/>
            <a:gd name="connsiteY3-28" fmla="*/ 4449576 h 4449576"/>
            <a:gd name="connsiteX4-29" fmla="*/ 0 w 5638800"/>
            <a:gd name="connsiteY4-30" fmla="*/ 23626 h 4449576"/>
            <a:gd name="connsiteX0-31" fmla="*/ 0 w 5638800"/>
            <a:gd name="connsiteY0-32" fmla="*/ 23626 h 4449576"/>
            <a:gd name="connsiteX1-33" fmla="*/ 5638800 w 5638800"/>
            <a:gd name="connsiteY1-34" fmla="*/ 0 h 4449576"/>
            <a:gd name="connsiteX2-35" fmla="*/ 3638550 w 5638800"/>
            <a:gd name="connsiteY2-36" fmla="*/ 4449576 h 4449576"/>
            <a:gd name="connsiteX3-37" fmla="*/ 0 w 5638800"/>
            <a:gd name="connsiteY3-38" fmla="*/ 4449576 h 4449576"/>
            <a:gd name="connsiteX4-39" fmla="*/ 0 w 5638800"/>
            <a:gd name="connsiteY4-40" fmla="*/ 23626 h 4449576"/>
            <a:gd name="connsiteX0-41" fmla="*/ 0 w 5638800"/>
            <a:gd name="connsiteY0-42" fmla="*/ 0 h 4425950"/>
            <a:gd name="connsiteX1-43" fmla="*/ 5638800 w 5638800"/>
            <a:gd name="connsiteY1-44" fmla="*/ 11033 h 4425950"/>
            <a:gd name="connsiteX2-45" fmla="*/ 3638550 w 5638800"/>
            <a:gd name="connsiteY2-46" fmla="*/ 4425950 h 4425950"/>
            <a:gd name="connsiteX3-47" fmla="*/ 0 w 5638800"/>
            <a:gd name="connsiteY3-48" fmla="*/ 4425950 h 4425950"/>
            <a:gd name="connsiteX4-49" fmla="*/ 0 w 5638800"/>
            <a:gd name="connsiteY4-50" fmla="*/ 0 h 4425950"/>
            <a:gd name="connsiteX0-51" fmla="*/ 0 w 5638800"/>
            <a:gd name="connsiteY0-52" fmla="*/ 0 h 4425950"/>
            <a:gd name="connsiteX1-53" fmla="*/ 5638800 w 5638800"/>
            <a:gd name="connsiteY1-54" fmla="*/ 11033 h 4425950"/>
            <a:gd name="connsiteX2-55" fmla="*/ 3818316 w 5638800"/>
            <a:gd name="connsiteY2-56" fmla="*/ 4425950 h 4425950"/>
            <a:gd name="connsiteX3-57" fmla="*/ 0 w 5638800"/>
            <a:gd name="connsiteY3-58" fmla="*/ 4425950 h 4425950"/>
            <a:gd name="connsiteX4-59" fmla="*/ 0 w 5638800"/>
            <a:gd name="connsiteY4-60" fmla="*/ 0 h 4425950"/>
            <a:gd name="connsiteX0-61" fmla="*/ 0 w 5224053"/>
            <a:gd name="connsiteY0-62" fmla="*/ 0 h 4425950"/>
            <a:gd name="connsiteX1-63" fmla="*/ 5224053 w 5224053"/>
            <a:gd name="connsiteY1-64" fmla="*/ 11033 h 4425950"/>
            <a:gd name="connsiteX2-65" fmla="*/ 3818316 w 5224053"/>
            <a:gd name="connsiteY2-66" fmla="*/ 4425950 h 4425950"/>
            <a:gd name="connsiteX3-67" fmla="*/ 0 w 5224053"/>
            <a:gd name="connsiteY3-68" fmla="*/ 4425950 h 4425950"/>
            <a:gd name="connsiteX4-69" fmla="*/ 0 w 5224053"/>
            <a:gd name="connsiteY4-70" fmla="*/ 0 h 4425950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5224053" h="4425950">
              <a:moveTo>
                <a:pt x="0" y="0"/>
              </a:moveTo>
              <a:lnTo>
                <a:pt x="5224053" y="11033"/>
              </a:lnTo>
              <a:lnTo>
                <a:pt x="3818316" y="4425950"/>
              </a:lnTo>
              <a:lnTo>
                <a:pt x="0" y="4425950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14</xdr:col>
      <xdr:colOff>320675</xdr:colOff>
      <xdr:row>28</xdr:row>
      <xdr:rowOff>31749</xdr:rowOff>
    </xdr:from>
    <xdr:to>
      <xdr:col>18</xdr:col>
      <xdr:colOff>66040</xdr:colOff>
      <xdr:row>50</xdr:row>
      <xdr:rowOff>95250</xdr:rowOff>
    </xdr:to>
    <xdr:sp macro="" textlink="">
      <xdr:nvSpPr>
        <xdr:cNvPr id="5" name="Rectangle 22">
          <a:extLst>
            <a:ext uri="{FF2B5EF4-FFF2-40B4-BE49-F238E27FC236}">
              <a16:creationId xmlns:a16="http://schemas.microsoft.com/office/drawing/2014/main" id="{DCCE8AF8-24EC-4CC2-8411-8370AA20B678}"/>
            </a:ext>
          </a:extLst>
        </xdr:cNvPr>
        <xdr:cNvSpPr/>
      </xdr:nvSpPr>
      <xdr:spPr>
        <a:xfrm>
          <a:off x="11150600" y="4565649"/>
          <a:ext cx="2869565" cy="3625851"/>
        </a:xfrm>
        <a:custGeom>
          <a:avLst/>
          <a:gdLst>
            <a:gd name="connsiteX0" fmla="*/ 0 w 1790065"/>
            <a:gd name="connsiteY0" fmla="*/ 0 h 4425950"/>
            <a:gd name="connsiteX1" fmla="*/ 1790065 w 1790065"/>
            <a:gd name="connsiteY1" fmla="*/ 0 h 4425950"/>
            <a:gd name="connsiteX2" fmla="*/ 1790065 w 1790065"/>
            <a:gd name="connsiteY2" fmla="*/ 4425950 h 4425950"/>
            <a:gd name="connsiteX3" fmla="*/ 0 w 1790065"/>
            <a:gd name="connsiteY3" fmla="*/ 4425950 h 4425950"/>
            <a:gd name="connsiteX4" fmla="*/ 0 w 1790065"/>
            <a:gd name="connsiteY4" fmla="*/ 0 h 4425950"/>
            <a:gd name="connsiteX0-1" fmla="*/ 1448908 w 3238973"/>
            <a:gd name="connsiteY0-2" fmla="*/ 0 h 4425950"/>
            <a:gd name="connsiteX1-3" fmla="*/ 3238973 w 3238973"/>
            <a:gd name="connsiteY1-4" fmla="*/ 0 h 4425950"/>
            <a:gd name="connsiteX2-5" fmla="*/ 3238973 w 3238973"/>
            <a:gd name="connsiteY2-6" fmla="*/ 4425950 h 4425950"/>
            <a:gd name="connsiteX3-7" fmla="*/ 0 w 3238973"/>
            <a:gd name="connsiteY3-8" fmla="*/ 4425950 h 4425950"/>
            <a:gd name="connsiteX4-9" fmla="*/ 1448908 w 3238973"/>
            <a:gd name="connsiteY4-10" fmla="*/ 0 h 4425950"/>
            <a:gd name="connsiteX0-11" fmla="*/ 1785856 w 3238973"/>
            <a:gd name="connsiteY0-12" fmla="*/ 0 h 4425950"/>
            <a:gd name="connsiteX1-13" fmla="*/ 3238973 w 3238973"/>
            <a:gd name="connsiteY1-14" fmla="*/ 0 h 4425950"/>
            <a:gd name="connsiteX2-15" fmla="*/ 3238973 w 3238973"/>
            <a:gd name="connsiteY2-16" fmla="*/ 4425950 h 4425950"/>
            <a:gd name="connsiteX3-17" fmla="*/ 0 w 3238973"/>
            <a:gd name="connsiteY3-18" fmla="*/ 4425950 h 4425950"/>
            <a:gd name="connsiteX4-19" fmla="*/ 1785856 w 3238973"/>
            <a:gd name="connsiteY4-20" fmla="*/ 0 h 4425950"/>
            <a:gd name="connsiteX0-21" fmla="*/ 1874132 w 3238973"/>
            <a:gd name="connsiteY0-22" fmla="*/ 0 h 4438431"/>
            <a:gd name="connsiteX1-23" fmla="*/ 3238973 w 3238973"/>
            <a:gd name="connsiteY1-24" fmla="*/ 12481 h 4438431"/>
            <a:gd name="connsiteX2-25" fmla="*/ 3238973 w 3238973"/>
            <a:gd name="connsiteY2-26" fmla="*/ 4438431 h 4438431"/>
            <a:gd name="connsiteX3-27" fmla="*/ 0 w 3238973"/>
            <a:gd name="connsiteY3-28" fmla="*/ 4438431 h 4438431"/>
            <a:gd name="connsiteX4-29" fmla="*/ 1874132 w 3238973"/>
            <a:gd name="connsiteY4-30" fmla="*/ 0 h 4438431"/>
            <a:gd name="connsiteX0-31" fmla="*/ 1997875 w 3238973"/>
            <a:gd name="connsiteY0-32" fmla="*/ 0 h 4438431"/>
            <a:gd name="connsiteX1-33" fmla="*/ 3238973 w 3238973"/>
            <a:gd name="connsiteY1-34" fmla="*/ 12481 h 4438431"/>
            <a:gd name="connsiteX2-35" fmla="*/ 3238973 w 3238973"/>
            <a:gd name="connsiteY2-36" fmla="*/ 4438431 h 4438431"/>
            <a:gd name="connsiteX3-37" fmla="*/ 0 w 3238973"/>
            <a:gd name="connsiteY3-38" fmla="*/ 4438431 h 4438431"/>
            <a:gd name="connsiteX4-39" fmla="*/ 1997875 w 3238973"/>
            <a:gd name="connsiteY4-40" fmla="*/ 0 h 4438431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3238973" h="4438431">
              <a:moveTo>
                <a:pt x="1997875" y="0"/>
              </a:moveTo>
              <a:lnTo>
                <a:pt x="3238973" y="12481"/>
              </a:lnTo>
              <a:lnTo>
                <a:pt x="3238973" y="4438431"/>
              </a:lnTo>
              <a:lnTo>
                <a:pt x="0" y="4438431"/>
              </a:lnTo>
              <a:lnTo>
                <a:pt x="1997875" y="0"/>
              </a:lnTo>
              <a:close/>
            </a:path>
          </a:pathLst>
        </a:custGeom>
        <a:solidFill>
          <a:srgbClr val="47AEB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14</xdr:col>
      <xdr:colOff>650875</xdr:colOff>
      <xdr:row>0</xdr:row>
      <xdr:rowOff>0</xdr:rowOff>
    </xdr:from>
    <xdr:to>
      <xdr:col>17</xdr:col>
      <xdr:colOff>599440</xdr:colOff>
      <xdr:row>26</xdr:row>
      <xdr:rowOff>142875</xdr:rowOff>
    </xdr:to>
    <xdr:sp macro="" textlink="">
      <xdr:nvSpPr>
        <xdr:cNvPr id="6" name="Rectangle 49">
          <a:extLst>
            <a:ext uri="{FF2B5EF4-FFF2-40B4-BE49-F238E27FC236}">
              <a16:creationId xmlns:a16="http://schemas.microsoft.com/office/drawing/2014/main" id="{5CDCED92-6561-4372-958D-1920E9C2DA0C}"/>
            </a:ext>
          </a:extLst>
        </xdr:cNvPr>
        <xdr:cNvSpPr/>
      </xdr:nvSpPr>
      <xdr:spPr>
        <a:xfrm>
          <a:off x="11480800" y="0"/>
          <a:ext cx="2472690" cy="4352925"/>
        </a:xfrm>
        <a:custGeom>
          <a:avLst/>
          <a:gdLst>
            <a:gd name="connsiteX0" fmla="*/ 0 w 2621915"/>
            <a:gd name="connsiteY0" fmla="*/ 0 h 5227955"/>
            <a:gd name="connsiteX1" fmla="*/ 2621915 w 2621915"/>
            <a:gd name="connsiteY1" fmla="*/ 0 h 5227955"/>
            <a:gd name="connsiteX2" fmla="*/ 2621915 w 2621915"/>
            <a:gd name="connsiteY2" fmla="*/ 5227955 h 5227955"/>
            <a:gd name="connsiteX3" fmla="*/ 0 w 2621915"/>
            <a:gd name="connsiteY3" fmla="*/ 5227955 h 5227955"/>
            <a:gd name="connsiteX4" fmla="*/ 0 w 2621915"/>
            <a:gd name="connsiteY4" fmla="*/ 0 h 5227955"/>
            <a:gd name="connsiteX0-1" fmla="*/ 0 w 2621915"/>
            <a:gd name="connsiteY0-2" fmla="*/ 0 h 5227955"/>
            <a:gd name="connsiteX1-3" fmla="*/ 2621915 w 2621915"/>
            <a:gd name="connsiteY1-4" fmla="*/ 0 h 5227955"/>
            <a:gd name="connsiteX2-5" fmla="*/ 2621915 w 2621915"/>
            <a:gd name="connsiteY2-6" fmla="*/ 5227955 h 5227955"/>
            <a:gd name="connsiteX3-7" fmla="*/ 0 w 2621915"/>
            <a:gd name="connsiteY3-8" fmla="*/ 1962150 h 5227955"/>
            <a:gd name="connsiteX4-9" fmla="*/ 0 w 2621915"/>
            <a:gd name="connsiteY4-10" fmla="*/ 0 h 5227955"/>
            <a:gd name="connsiteX0-11" fmla="*/ 0 w 2621915"/>
            <a:gd name="connsiteY0-12" fmla="*/ 0 h 5227955"/>
            <a:gd name="connsiteX1-13" fmla="*/ 2621915 w 2621915"/>
            <a:gd name="connsiteY1-14" fmla="*/ 0 h 5227955"/>
            <a:gd name="connsiteX2-15" fmla="*/ 2621915 w 2621915"/>
            <a:gd name="connsiteY2-16" fmla="*/ 5227955 h 5227955"/>
            <a:gd name="connsiteX3-17" fmla="*/ 1885950 w 2621915"/>
            <a:gd name="connsiteY3-18" fmla="*/ 4324350 h 5227955"/>
            <a:gd name="connsiteX4-19" fmla="*/ 0 w 2621915"/>
            <a:gd name="connsiteY4-20" fmla="*/ 1962150 h 5227955"/>
            <a:gd name="connsiteX5" fmla="*/ 0 w 2621915"/>
            <a:gd name="connsiteY5" fmla="*/ 0 h 5227955"/>
            <a:gd name="connsiteX0-21" fmla="*/ 0 w 2621915"/>
            <a:gd name="connsiteY0-22" fmla="*/ 0 h 5227955"/>
            <a:gd name="connsiteX1-23" fmla="*/ 2621915 w 2621915"/>
            <a:gd name="connsiteY1-24" fmla="*/ 0 h 5227955"/>
            <a:gd name="connsiteX2-25" fmla="*/ 2621915 w 2621915"/>
            <a:gd name="connsiteY2-26" fmla="*/ 5227955 h 5227955"/>
            <a:gd name="connsiteX3-27" fmla="*/ 1676400 w 2621915"/>
            <a:gd name="connsiteY3-28" fmla="*/ 5227955 h 5227955"/>
            <a:gd name="connsiteX4-29" fmla="*/ 0 w 2621915"/>
            <a:gd name="connsiteY4-30" fmla="*/ 1962150 h 5227955"/>
            <a:gd name="connsiteX5-31" fmla="*/ 0 w 2621915"/>
            <a:gd name="connsiteY5-32" fmla="*/ 0 h 5227955"/>
            <a:gd name="connsiteX0-33" fmla="*/ 0 w 2621915"/>
            <a:gd name="connsiteY0-34" fmla="*/ 0 h 5227955"/>
            <a:gd name="connsiteX1-35" fmla="*/ 2621915 w 2621915"/>
            <a:gd name="connsiteY1-36" fmla="*/ 0 h 5227955"/>
            <a:gd name="connsiteX2-37" fmla="*/ 2621915 w 2621915"/>
            <a:gd name="connsiteY2-38" fmla="*/ 5227955 h 5227955"/>
            <a:gd name="connsiteX3-39" fmla="*/ 1676400 w 2621915"/>
            <a:gd name="connsiteY3-40" fmla="*/ 5227955 h 5227955"/>
            <a:gd name="connsiteX4-41" fmla="*/ 133350 w 2621915"/>
            <a:gd name="connsiteY4-42" fmla="*/ 1962150 h 5227955"/>
            <a:gd name="connsiteX5-43" fmla="*/ 0 w 2621915"/>
            <a:gd name="connsiteY5-44" fmla="*/ 0 h 5227955"/>
            <a:gd name="connsiteX0-45" fmla="*/ 914400 w 2488565"/>
            <a:gd name="connsiteY0-46" fmla="*/ 0 h 5227955"/>
            <a:gd name="connsiteX1-47" fmla="*/ 2488565 w 2488565"/>
            <a:gd name="connsiteY1-48" fmla="*/ 0 h 5227955"/>
            <a:gd name="connsiteX2-49" fmla="*/ 2488565 w 2488565"/>
            <a:gd name="connsiteY2-50" fmla="*/ 5227955 h 5227955"/>
            <a:gd name="connsiteX3-51" fmla="*/ 1543050 w 2488565"/>
            <a:gd name="connsiteY3-52" fmla="*/ 5227955 h 5227955"/>
            <a:gd name="connsiteX4-53" fmla="*/ 0 w 2488565"/>
            <a:gd name="connsiteY4-54" fmla="*/ 1962150 h 5227955"/>
            <a:gd name="connsiteX5-55" fmla="*/ 914400 w 2488565"/>
            <a:gd name="connsiteY5-56" fmla="*/ 0 h 5227955"/>
            <a:gd name="connsiteX0-57" fmla="*/ 819150 w 2488565"/>
            <a:gd name="connsiteY0-58" fmla="*/ 0 h 5227955"/>
            <a:gd name="connsiteX1-59" fmla="*/ 2488565 w 2488565"/>
            <a:gd name="connsiteY1-60" fmla="*/ 0 h 5227955"/>
            <a:gd name="connsiteX2-61" fmla="*/ 2488565 w 2488565"/>
            <a:gd name="connsiteY2-62" fmla="*/ 5227955 h 5227955"/>
            <a:gd name="connsiteX3-63" fmla="*/ 1543050 w 2488565"/>
            <a:gd name="connsiteY3-64" fmla="*/ 5227955 h 5227955"/>
            <a:gd name="connsiteX4-65" fmla="*/ 0 w 2488565"/>
            <a:gd name="connsiteY4-66" fmla="*/ 1962150 h 5227955"/>
            <a:gd name="connsiteX5-67" fmla="*/ 819150 w 2488565"/>
            <a:gd name="connsiteY5-68" fmla="*/ 0 h 5227955"/>
            <a:gd name="connsiteX0-69" fmla="*/ 819150 w 2488565"/>
            <a:gd name="connsiteY0-70" fmla="*/ 0 h 5227955"/>
            <a:gd name="connsiteX1-71" fmla="*/ 2488565 w 2488565"/>
            <a:gd name="connsiteY1-72" fmla="*/ 0 h 5227955"/>
            <a:gd name="connsiteX2-73" fmla="*/ 2488565 w 2488565"/>
            <a:gd name="connsiteY2-74" fmla="*/ 5227955 h 5227955"/>
            <a:gd name="connsiteX3-75" fmla="*/ 1447800 w 2488565"/>
            <a:gd name="connsiteY3-76" fmla="*/ 5227955 h 5227955"/>
            <a:gd name="connsiteX4-77" fmla="*/ 0 w 2488565"/>
            <a:gd name="connsiteY4-78" fmla="*/ 1962150 h 5227955"/>
            <a:gd name="connsiteX5-79" fmla="*/ 819150 w 2488565"/>
            <a:gd name="connsiteY5-80" fmla="*/ 0 h 5227955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  <a:cxn ang="0">
              <a:pos x="connsiteX5-31" y="connsiteY5-32"/>
            </a:cxn>
          </a:cxnLst>
          <a:rect l="l" t="t" r="r" b="b"/>
          <a:pathLst>
            <a:path w="2488565" h="5227955">
              <a:moveTo>
                <a:pt x="819150" y="0"/>
              </a:moveTo>
              <a:lnTo>
                <a:pt x="2488565" y="0"/>
              </a:lnTo>
              <a:lnTo>
                <a:pt x="2488565" y="5227955"/>
              </a:lnTo>
              <a:lnTo>
                <a:pt x="1447800" y="5227955"/>
              </a:lnTo>
              <a:lnTo>
                <a:pt x="0" y="1962150"/>
              </a:lnTo>
              <a:lnTo>
                <a:pt x="819150" y="0"/>
              </a:lnTo>
              <a:close/>
            </a:path>
          </a:pathLst>
        </a:custGeom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0077" t="-570" r="-83437" b="570"/>
          </a:stretch>
        </a:blip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  <a:reflection stA="46000" endPos="34000" dist="3937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9</xdr:row>
      <xdr:rowOff>117476</xdr:rowOff>
    </xdr:from>
    <xdr:to>
      <xdr:col>12</xdr:col>
      <xdr:colOff>579120</xdr:colOff>
      <xdr:row>25</xdr:row>
      <xdr:rowOff>142876</xdr:rowOff>
    </xdr:to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9536D546-4B45-4E40-AAC7-0CB13E8AF095}"/>
            </a:ext>
          </a:extLst>
        </xdr:cNvPr>
        <xdr:cNvSpPr/>
      </xdr:nvSpPr>
      <xdr:spPr>
        <a:xfrm>
          <a:off x="0" y="1574801"/>
          <a:ext cx="9646920" cy="2616200"/>
        </a:xfrm>
        <a:custGeom>
          <a:avLst/>
          <a:gdLst>
            <a:gd name="connsiteX0" fmla="*/ 0 w 7731760"/>
            <a:gd name="connsiteY0" fmla="*/ 0 h 5050790"/>
            <a:gd name="connsiteX1" fmla="*/ 7731760 w 7731760"/>
            <a:gd name="connsiteY1" fmla="*/ 0 h 5050790"/>
            <a:gd name="connsiteX2" fmla="*/ 7731760 w 7731760"/>
            <a:gd name="connsiteY2" fmla="*/ 5050790 h 5050790"/>
            <a:gd name="connsiteX3" fmla="*/ 0 w 7731760"/>
            <a:gd name="connsiteY3" fmla="*/ 5050790 h 5050790"/>
            <a:gd name="connsiteX4" fmla="*/ 0 w 7731760"/>
            <a:gd name="connsiteY4" fmla="*/ 0 h 5050790"/>
            <a:gd name="connsiteX0-1" fmla="*/ 0 w 7731760"/>
            <a:gd name="connsiteY0-2" fmla="*/ 0 h 5050790"/>
            <a:gd name="connsiteX1-3" fmla="*/ 6316617 w 7731760"/>
            <a:gd name="connsiteY1-4" fmla="*/ 0 h 5050790"/>
            <a:gd name="connsiteX2-5" fmla="*/ 7731760 w 7731760"/>
            <a:gd name="connsiteY2-6" fmla="*/ 5050790 h 5050790"/>
            <a:gd name="connsiteX3-7" fmla="*/ 0 w 7731760"/>
            <a:gd name="connsiteY3-8" fmla="*/ 5050790 h 5050790"/>
            <a:gd name="connsiteX4-9" fmla="*/ 0 w 7731760"/>
            <a:gd name="connsiteY4-10" fmla="*/ 0 h 5050790"/>
            <a:gd name="connsiteX0-11" fmla="*/ 0 w 7731760"/>
            <a:gd name="connsiteY0-12" fmla="*/ 0 h 5050790"/>
            <a:gd name="connsiteX1-13" fmla="*/ 5641703 w 7731760"/>
            <a:gd name="connsiteY1-14" fmla="*/ 0 h 5050790"/>
            <a:gd name="connsiteX2-15" fmla="*/ 7731760 w 7731760"/>
            <a:gd name="connsiteY2-16" fmla="*/ 5050790 h 5050790"/>
            <a:gd name="connsiteX3-17" fmla="*/ 0 w 7731760"/>
            <a:gd name="connsiteY3-18" fmla="*/ 5050790 h 5050790"/>
            <a:gd name="connsiteX4-19" fmla="*/ 0 w 7731760"/>
            <a:gd name="connsiteY4-20" fmla="*/ 0 h 5050790"/>
            <a:gd name="connsiteX0-21" fmla="*/ 0 w 7731760"/>
            <a:gd name="connsiteY0-22" fmla="*/ 0 h 5050790"/>
            <a:gd name="connsiteX1-23" fmla="*/ 5184503 w 7731760"/>
            <a:gd name="connsiteY1-24" fmla="*/ 0 h 5050790"/>
            <a:gd name="connsiteX2-25" fmla="*/ 7731760 w 7731760"/>
            <a:gd name="connsiteY2-26" fmla="*/ 5050790 h 5050790"/>
            <a:gd name="connsiteX3-27" fmla="*/ 0 w 7731760"/>
            <a:gd name="connsiteY3-28" fmla="*/ 5050790 h 5050790"/>
            <a:gd name="connsiteX4-29" fmla="*/ 0 w 7731760"/>
            <a:gd name="connsiteY4-30" fmla="*/ 0 h 5050790"/>
            <a:gd name="connsiteX0-31" fmla="*/ 0 w 7035074"/>
            <a:gd name="connsiteY0-32" fmla="*/ 0 h 5050790"/>
            <a:gd name="connsiteX1-33" fmla="*/ 5184503 w 7035074"/>
            <a:gd name="connsiteY1-34" fmla="*/ 0 h 5050790"/>
            <a:gd name="connsiteX2-35" fmla="*/ 7035074 w 7035074"/>
            <a:gd name="connsiteY2-36" fmla="*/ 5050790 h 5050790"/>
            <a:gd name="connsiteX3-37" fmla="*/ 0 w 7035074"/>
            <a:gd name="connsiteY3-38" fmla="*/ 5050790 h 5050790"/>
            <a:gd name="connsiteX4-39" fmla="*/ 0 w 7035074"/>
            <a:gd name="connsiteY4-40" fmla="*/ 0 h 5050790"/>
            <a:gd name="connsiteX0-41" fmla="*/ 0 w 6708507"/>
            <a:gd name="connsiteY0-42" fmla="*/ 0 h 5050790"/>
            <a:gd name="connsiteX1-43" fmla="*/ 5184503 w 6708507"/>
            <a:gd name="connsiteY1-44" fmla="*/ 0 h 5050790"/>
            <a:gd name="connsiteX2-45" fmla="*/ 6708507 w 6708507"/>
            <a:gd name="connsiteY2-46" fmla="*/ 5050790 h 5050790"/>
            <a:gd name="connsiteX3-47" fmla="*/ 0 w 6708507"/>
            <a:gd name="connsiteY3-48" fmla="*/ 5050790 h 5050790"/>
            <a:gd name="connsiteX4-49" fmla="*/ 0 w 6708507"/>
            <a:gd name="connsiteY4-50" fmla="*/ 0 h 5050790"/>
            <a:gd name="connsiteX0-51" fmla="*/ 0 w 6583607"/>
            <a:gd name="connsiteY0-52" fmla="*/ 0 h 5050790"/>
            <a:gd name="connsiteX1-53" fmla="*/ 5184503 w 6583607"/>
            <a:gd name="connsiteY1-54" fmla="*/ 0 h 5050790"/>
            <a:gd name="connsiteX2-55" fmla="*/ 6583607 w 6583607"/>
            <a:gd name="connsiteY2-56" fmla="*/ 5050790 h 5050790"/>
            <a:gd name="connsiteX3-57" fmla="*/ 0 w 6583607"/>
            <a:gd name="connsiteY3-58" fmla="*/ 5050790 h 5050790"/>
            <a:gd name="connsiteX4-59" fmla="*/ 0 w 6583607"/>
            <a:gd name="connsiteY4-60" fmla="*/ 0 h 5050790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6583607" h="5050790">
              <a:moveTo>
                <a:pt x="0" y="0"/>
              </a:moveTo>
              <a:lnTo>
                <a:pt x="5184503" y="0"/>
              </a:lnTo>
              <a:lnTo>
                <a:pt x="6583607" y="5050790"/>
              </a:lnTo>
              <a:lnTo>
                <a:pt x="0" y="5050790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  <a:effectLst>
          <a:reflection blurRad="673100" stA="0" endPos="65000" dist="508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9</xdr:col>
      <xdr:colOff>107950</xdr:colOff>
      <xdr:row>7</xdr:row>
      <xdr:rowOff>130176</xdr:rowOff>
    </xdr:from>
    <xdr:to>
      <xdr:col>13</xdr:col>
      <xdr:colOff>43180</xdr:colOff>
      <xdr:row>49</xdr:row>
      <xdr:rowOff>142876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7FF4E7CD-8F29-44A7-BDB9-8207DD8C2D79}"/>
            </a:ext>
          </a:extLst>
        </xdr:cNvPr>
        <xdr:cNvGrpSpPr/>
      </xdr:nvGrpSpPr>
      <xdr:grpSpPr>
        <a:xfrm>
          <a:off x="7105650" y="1285876"/>
          <a:ext cx="3249930" cy="6946900"/>
          <a:chOff x="0" y="0"/>
          <a:chExt cx="2729230" cy="8476615"/>
        </a:xfrm>
        <a:effectLst>
          <a:outerShdw blurRad="101600" dist="114300" dir="9360000" sx="97000" sy="97000" algn="r" rotWithShape="0">
            <a:prstClr val="black">
              <a:alpha val="18000"/>
            </a:prstClr>
          </a:outerShdw>
        </a:effectLst>
      </xdr:grpSpPr>
      <xdr:sp macro="" textlink="">
        <xdr:nvSpPr>
          <xdr:cNvPr id="9" name="Rectangle 9">
            <a:extLst>
              <a:ext uri="{FF2B5EF4-FFF2-40B4-BE49-F238E27FC236}">
                <a16:creationId xmlns:a16="http://schemas.microsoft.com/office/drawing/2014/main" id="{BE8AE130-0A3D-6DA2-0596-1DFA0B738515}"/>
              </a:ext>
            </a:extLst>
          </xdr:cNvPr>
          <xdr:cNvSpPr/>
        </xdr:nvSpPr>
        <xdr:spPr>
          <a:xfrm>
            <a:off x="171450" y="0"/>
            <a:ext cx="2557780" cy="3978322"/>
          </a:xfrm>
          <a:custGeom>
            <a:avLst/>
            <a:gdLst>
              <a:gd name="connsiteX0" fmla="*/ 0 w 2074545"/>
              <a:gd name="connsiteY0" fmla="*/ 0 h 3450590"/>
              <a:gd name="connsiteX1" fmla="*/ 2074545 w 2074545"/>
              <a:gd name="connsiteY1" fmla="*/ 0 h 3450590"/>
              <a:gd name="connsiteX2" fmla="*/ 2074545 w 2074545"/>
              <a:gd name="connsiteY2" fmla="*/ 3450590 h 3450590"/>
              <a:gd name="connsiteX3" fmla="*/ 0 w 2074545"/>
              <a:gd name="connsiteY3" fmla="*/ 3450590 h 3450590"/>
              <a:gd name="connsiteX4" fmla="*/ 0 w 2074545"/>
              <a:gd name="connsiteY4" fmla="*/ 0 h 3450590"/>
              <a:gd name="connsiteX0-1" fmla="*/ 0 w 2918607"/>
              <a:gd name="connsiteY0-2" fmla="*/ 0 h 3450590"/>
              <a:gd name="connsiteX1-3" fmla="*/ 2918607 w 2918607"/>
              <a:gd name="connsiteY1-4" fmla="*/ 0 h 3450590"/>
              <a:gd name="connsiteX2-5" fmla="*/ 2918607 w 2918607"/>
              <a:gd name="connsiteY2-6" fmla="*/ 3450590 h 3450590"/>
              <a:gd name="connsiteX3-7" fmla="*/ 844062 w 2918607"/>
              <a:gd name="connsiteY3-8" fmla="*/ 3450590 h 3450590"/>
              <a:gd name="connsiteX4-9" fmla="*/ 0 w 2918607"/>
              <a:gd name="connsiteY4-10" fmla="*/ 0 h 3450590"/>
              <a:gd name="connsiteX0-11" fmla="*/ 0 w 2918607"/>
              <a:gd name="connsiteY0-12" fmla="*/ 0 h 3450590"/>
              <a:gd name="connsiteX1-13" fmla="*/ 1301092 w 2918607"/>
              <a:gd name="connsiteY1-14" fmla="*/ 0 h 3450590"/>
              <a:gd name="connsiteX2-15" fmla="*/ 2918607 w 2918607"/>
              <a:gd name="connsiteY2-16" fmla="*/ 3450590 h 3450590"/>
              <a:gd name="connsiteX3-17" fmla="*/ 844062 w 2918607"/>
              <a:gd name="connsiteY3-18" fmla="*/ 3450590 h 3450590"/>
              <a:gd name="connsiteX4-19" fmla="*/ 0 w 2918607"/>
              <a:gd name="connsiteY4-20" fmla="*/ 0 h 3450590"/>
              <a:gd name="connsiteX0-21" fmla="*/ 0 w 2455839"/>
              <a:gd name="connsiteY0-22" fmla="*/ 0 h 3450590"/>
              <a:gd name="connsiteX1-23" fmla="*/ 1301092 w 2455839"/>
              <a:gd name="connsiteY1-24" fmla="*/ 0 h 3450590"/>
              <a:gd name="connsiteX2-25" fmla="*/ 2455839 w 2455839"/>
              <a:gd name="connsiteY2-26" fmla="*/ 3360279 h 3450590"/>
              <a:gd name="connsiteX3-27" fmla="*/ 844062 w 2455839"/>
              <a:gd name="connsiteY3-28" fmla="*/ 3450590 h 3450590"/>
              <a:gd name="connsiteX4-29" fmla="*/ 0 w 2455839"/>
              <a:gd name="connsiteY4-30" fmla="*/ 0 h 3450590"/>
              <a:gd name="connsiteX0-31" fmla="*/ 0 w 2580000"/>
              <a:gd name="connsiteY0-32" fmla="*/ 0 h 3770489"/>
              <a:gd name="connsiteX1-33" fmla="*/ 1301092 w 2580000"/>
              <a:gd name="connsiteY1-34" fmla="*/ 0 h 3770489"/>
              <a:gd name="connsiteX2-35" fmla="*/ 2580000 w 2580000"/>
              <a:gd name="connsiteY2-36" fmla="*/ 3770489 h 3770489"/>
              <a:gd name="connsiteX3-37" fmla="*/ 844062 w 2580000"/>
              <a:gd name="connsiteY3-38" fmla="*/ 3450590 h 3770489"/>
              <a:gd name="connsiteX4-39" fmla="*/ 0 w 2580000"/>
              <a:gd name="connsiteY4-40" fmla="*/ 0 h 3770489"/>
              <a:gd name="connsiteX0-41" fmla="*/ 0 w 2580000"/>
              <a:gd name="connsiteY0-42" fmla="*/ 0 h 3770489"/>
              <a:gd name="connsiteX1-43" fmla="*/ 1301092 w 2580000"/>
              <a:gd name="connsiteY1-44" fmla="*/ 0 h 3770489"/>
              <a:gd name="connsiteX2-45" fmla="*/ 2580000 w 2580000"/>
              <a:gd name="connsiteY2-46" fmla="*/ 3770489 h 3770489"/>
              <a:gd name="connsiteX3-47" fmla="*/ 934373 w 2580000"/>
              <a:gd name="connsiteY3-48" fmla="*/ 3770489 h 3770489"/>
              <a:gd name="connsiteX4-49" fmla="*/ 0 w 2580000"/>
              <a:gd name="connsiteY4-50" fmla="*/ 0 h 3770489"/>
              <a:gd name="connsiteX0-51" fmla="*/ 0 w 2580000"/>
              <a:gd name="connsiteY0-52" fmla="*/ 0 h 3782274"/>
              <a:gd name="connsiteX1-53" fmla="*/ 1301092 w 2580000"/>
              <a:gd name="connsiteY1-54" fmla="*/ 0 h 3782274"/>
              <a:gd name="connsiteX2-55" fmla="*/ 2580000 w 2580000"/>
              <a:gd name="connsiteY2-56" fmla="*/ 3770489 h 3782274"/>
              <a:gd name="connsiteX3-57" fmla="*/ 1589128 w 2580000"/>
              <a:gd name="connsiteY3-58" fmla="*/ 3782274 h 3782274"/>
              <a:gd name="connsiteX4-59" fmla="*/ 0 w 2580000"/>
              <a:gd name="connsiteY4-60" fmla="*/ 0 h 3782274"/>
              <a:gd name="connsiteX0-61" fmla="*/ 0 w 2580000"/>
              <a:gd name="connsiteY0-62" fmla="*/ 0 h 3782274"/>
              <a:gd name="connsiteX1-63" fmla="*/ 1876824 w 2580000"/>
              <a:gd name="connsiteY1-64" fmla="*/ 0 h 3782274"/>
              <a:gd name="connsiteX2-65" fmla="*/ 2580000 w 2580000"/>
              <a:gd name="connsiteY2-66" fmla="*/ 3770489 h 3782274"/>
              <a:gd name="connsiteX3-67" fmla="*/ 1589128 w 2580000"/>
              <a:gd name="connsiteY3-68" fmla="*/ 3782274 h 3782274"/>
              <a:gd name="connsiteX4-69" fmla="*/ 0 w 2580000"/>
              <a:gd name="connsiteY4-70" fmla="*/ 0 h 3782274"/>
              <a:gd name="connsiteX0-71" fmla="*/ 0 w 3494398"/>
              <a:gd name="connsiteY0-72" fmla="*/ 0 h 3782274"/>
              <a:gd name="connsiteX1-73" fmla="*/ 1876824 w 3494398"/>
              <a:gd name="connsiteY1-74" fmla="*/ 0 h 3782274"/>
              <a:gd name="connsiteX2-75" fmla="*/ 3494398 w 3494398"/>
              <a:gd name="connsiteY2-76" fmla="*/ 3770702 h 3782274"/>
              <a:gd name="connsiteX3-77" fmla="*/ 1589128 w 3494398"/>
              <a:gd name="connsiteY3-78" fmla="*/ 3782274 h 3782274"/>
              <a:gd name="connsiteX4-79" fmla="*/ 0 w 3494398"/>
              <a:gd name="connsiteY4-80" fmla="*/ 0 h 3782274"/>
              <a:gd name="connsiteX0-81" fmla="*/ 0 w 2670461"/>
              <a:gd name="connsiteY0-82" fmla="*/ 0 h 3782274"/>
              <a:gd name="connsiteX1-83" fmla="*/ 1052887 w 2670461"/>
              <a:gd name="connsiteY1-84" fmla="*/ 0 h 3782274"/>
              <a:gd name="connsiteX2-85" fmla="*/ 2670461 w 2670461"/>
              <a:gd name="connsiteY2-86" fmla="*/ 3770702 h 3782274"/>
              <a:gd name="connsiteX3-87" fmla="*/ 765191 w 2670461"/>
              <a:gd name="connsiteY3-88" fmla="*/ 3782274 h 3782274"/>
              <a:gd name="connsiteX4-89" fmla="*/ 0 w 2670461"/>
              <a:gd name="connsiteY4-90" fmla="*/ 0 h 3782274"/>
              <a:gd name="connsiteX0-91" fmla="*/ 0 w 2670461"/>
              <a:gd name="connsiteY0-92" fmla="*/ 0 h 3770702"/>
              <a:gd name="connsiteX1-93" fmla="*/ 1052887 w 2670461"/>
              <a:gd name="connsiteY1-94" fmla="*/ 0 h 3770702"/>
              <a:gd name="connsiteX2-95" fmla="*/ 2670461 w 2670461"/>
              <a:gd name="connsiteY2-96" fmla="*/ 3770702 h 3770702"/>
              <a:gd name="connsiteX3-97" fmla="*/ 1510161 w 2670461"/>
              <a:gd name="connsiteY3-98" fmla="*/ 3770702 h 3770702"/>
              <a:gd name="connsiteX4-99" fmla="*/ 0 w 2670461"/>
              <a:gd name="connsiteY4-100" fmla="*/ 0 h 3770702"/>
              <a:gd name="connsiteX0-101" fmla="*/ 0 w 2670461"/>
              <a:gd name="connsiteY0-102" fmla="*/ 0 h 3770702"/>
              <a:gd name="connsiteX1-103" fmla="*/ 1052887 w 2670461"/>
              <a:gd name="connsiteY1-104" fmla="*/ 0 h 3770702"/>
              <a:gd name="connsiteX2-105" fmla="*/ 2670461 w 2670461"/>
              <a:gd name="connsiteY2-106" fmla="*/ 3770702 h 3770702"/>
              <a:gd name="connsiteX3-107" fmla="*/ 1702048 w 2670461"/>
              <a:gd name="connsiteY3-108" fmla="*/ 3770561 h 3770702"/>
              <a:gd name="connsiteX4-109" fmla="*/ 0 w 2670461"/>
              <a:gd name="connsiteY4-110" fmla="*/ 0 h 3770702"/>
              <a:gd name="connsiteX0-111" fmla="*/ 0 w 2388276"/>
              <a:gd name="connsiteY0-112" fmla="*/ 0 h 3770702"/>
              <a:gd name="connsiteX1-113" fmla="*/ 770702 w 2388276"/>
              <a:gd name="connsiteY1-114" fmla="*/ 0 h 3770702"/>
              <a:gd name="connsiteX2-115" fmla="*/ 2388276 w 2388276"/>
              <a:gd name="connsiteY2-116" fmla="*/ 3770702 h 3770702"/>
              <a:gd name="connsiteX3-117" fmla="*/ 1419863 w 2388276"/>
              <a:gd name="connsiteY3-118" fmla="*/ 3770561 h 3770702"/>
              <a:gd name="connsiteX4-119" fmla="*/ 0 w 2388276"/>
              <a:gd name="connsiteY4-120" fmla="*/ 0 h 3770702"/>
              <a:gd name="connsiteX0-121" fmla="*/ 0 w 2388276"/>
              <a:gd name="connsiteY0-122" fmla="*/ 0 h 3770702"/>
              <a:gd name="connsiteX1-123" fmla="*/ 770702 w 2388276"/>
              <a:gd name="connsiteY1-124" fmla="*/ 0 h 3770702"/>
              <a:gd name="connsiteX2-125" fmla="*/ 2388276 w 2388276"/>
              <a:gd name="connsiteY2-126" fmla="*/ 3770702 h 3770702"/>
              <a:gd name="connsiteX3-127" fmla="*/ 1623067 w 2388276"/>
              <a:gd name="connsiteY3-128" fmla="*/ 3770561 h 3770702"/>
              <a:gd name="connsiteX4-129" fmla="*/ 0 w 2388276"/>
              <a:gd name="connsiteY4-130" fmla="*/ 0 h 3770702"/>
              <a:gd name="connsiteX0-131" fmla="*/ 0 w 2557612"/>
              <a:gd name="connsiteY0-132" fmla="*/ 0 h 4052929"/>
              <a:gd name="connsiteX1-133" fmla="*/ 770702 w 2557612"/>
              <a:gd name="connsiteY1-134" fmla="*/ 0 h 4052929"/>
              <a:gd name="connsiteX2-135" fmla="*/ 2557612 w 2557612"/>
              <a:gd name="connsiteY2-136" fmla="*/ 4052929 h 4052929"/>
              <a:gd name="connsiteX3-137" fmla="*/ 1623067 w 2557612"/>
              <a:gd name="connsiteY3-138" fmla="*/ 3770561 h 4052929"/>
              <a:gd name="connsiteX4-139" fmla="*/ 0 w 2557612"/>
              <a:gd name="connsiteY4-140" fmla="*/ 0 h 4052929"/>
              <a:gd name="connsiteX0-141" fmla="*/ 0 w 2557612"/>
              <a:gd name="connsiteY0-142" fmla="*/ 0 h 4052929"/>
              <a:gd name="connsiteX1-143" fmla="*/ 770702 w 2557612"/>
              <a:gd name="connsiteY1-144" fmla="*/ 0 h 4052929"/>
              <a:gd name="connsiteX2-145" fmla="*/ 2557612 w 2557612"/>
              <a:gd name="connsiteY2-146" fmla="*/ 4052929 h 4052929"/>
              <a:gd name="connsiteX3-147" fmla="*/ 1668219 w 2557612"/>
              <a:gd name="connsiteY3-148" fmla="*/ 4052929 h 4052929"/>
              <a:gd name="connsiteX4-149" fmla="*/ 0 w 2557612"/>
              <a:gd name="connsiteY4-150" fmla="*/ 0 h 4052929"/>
              <a:gd name="connsiteX0-151" fmla="*/ 0 w 2557612"/>
              <a:gd name="connsiteY0-152" fmla="*/ 0 h 4052929"/>
              <a:gd name="connsiteX1-153" fmla="*/ 770702 w 2557612"/>
              <a:gd name="connsiteY1-154" fmla="*/ 0 h 4052929"/>
              <a:gd name="connsiteX2-155" fmla="*/ 2557612 w 2557612"/>
              <a:gd name="connsiteY2-156" fmla="*/ 4052929 h 4052929"/>
              <a:gd name="connsiteX3-157" fmla="*/ 1728600 w 2557612"/>
              <a:gd name="connsiteY3-158" fmla="*/ 4052929 h 4052929"/>
              <a:gd name="connsiteX4-159" fmla="*/ 0 w 2557612"/>
              <a:gd name="connsiteY4-160" fmla="*/ 0 h 4052929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2557612" h="4052929">
                <a:moveTo>
                  <a:pt x="0" y="0"/>
                </a:moveTo>
                <a:lnTo>
                  <a:pt x="770702" y="0"/>
                </a:lnTo>
                <a:lnTo>
                  <a:pt x="2557612" y="4052929"/>
                </a:lnTo>
                <a:lnTo>
                  <a:pt x="1728600" y="4052929"/>
                </a:lnTo>
                <a:lnTo>
                  <a:pt x="0" y="0"/>
                </a:lnTo>
                <a:close/>
              </a:path>
            </a:pathLst>
          </a:cu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endParaRPr lang="en-US"/>
          </a:p>
        </xdr:txBody>
      </xdr:sp>
      <xdr:sp macro="" textlink="">
        <xdr:nvSpPr>
          <xdr:cNvPr id="10" name="Rectangle 15">
            <a:extLst>
              <a:ext uri="{FF2B5EF4-FFF2-40B4-BE49-F238E27FC236}">
                <a16:creationId xmlns:a16="http://schemas.microsoft.com/office/drawing/2014/main" id="{C4A77CE8-00E0-33C4-69C4-AA9AB160C23C}"/>
              </a:ext>
            </a:extLst>
          </xdr:cNvPr>
          <xdr:cNvSpPr/>
        </xdr:nvSpPr>
        <xdr:spPr>
          <a:xfrm>
            <a:off x="0" y="3962400"/>
            <a:ext cx="2720340" cy="4514215"/>
          </a:xfrm>
          <a:custGeom>
            <a:avLst/>
            <a:gdLst>
              <a:gd name="connsiteX0" fmla="*/ 0 w 915670"/>
              <a:gd name="connsiteY0" fmla="*/ 0 h 5125085"/>
              <a:gd name="connsiteX1" fmla="*/ 915670 w 915670"/>
              <a:gd name="connsiteY1" fmla="*/ 0 h 5125085"/>
              <a:gd name="connsiteX2" fmla="*/ 915670 w 915670"/>
              <a:gd name="connsiteY2" fmla="*/ 5125085 h 5125085"/>
              <a:gd name="connsiteX3" fmla="*/ 0 w 915670"/>
              <a:gd name="connsiteY3" fmla="*/ 5125085 h 5125085"/>
              <a:gd name="connsiteX4" fmla="*/ 0 w 915670"/>
              <a:gd name="connsiteY4" fmla="*/ 0 h 5125085"/>
              <a:gd name="connsiteX0-1" fmla="*/ 0 w 2735201"/>
              <a:gd name="connsiteY0-2" fmla="*/ 0 h 5125085"/>
              <a:gd name="connsiteX1-3" fmla="*/ 2735201 w 2735201"/>
              <a:gd name="connsiteY1-4" fmla="*/ 12833 h 5125085"/>
              <a:gd name="connsiteX2-5" fmla="*/ 915670 w 2735201"/>
              <a:gd name="connsiteY2-6" fmla="*/ 5125085 h 5125085"/>
              <a:gd name="connsiteX3-7" fmla="*/ 0 w 2735201"/>
              <a:gd name="connsiteY3-8" fmla="*/ 5125085 h 5125085"/>
              <a:gd name="connsiteX4-9" fmla="*/ 0 w 2735201"/>
              <a:gd name="connsiteY4-10" fmla="*/ 0 h 5125085"/>
              <a:gd name="connsiteX0-11" fmla="*/ 1937714 w 2735201"/>
              <a:gd name="connsiteY0-12" fmla="*/ 0 h 5130487"/>
              <a:gd name="connsiteX1-13" fmla="*/ 2735201 w 2735201"/>
              <a:gd name="connsiteY1-14" fmla="*/ 18235 h 5130487"/>
              <a:gd name="connsiteX2-15" fmla="*/ 915670 w 2735201"/>
              <a:gd name="connsiteY2-16" fmla="*/ 5130487 h 5130487"/>
              <a:gd name="connsiteX3-17" fmla="*/ 0 w 2735201"/>
              <a:gd name="connsiteY3-18" fmla="*/ 5130487 h 5130487"/>
              <a:gd name="connsiteX4-19" fmla="*/ 1937714 w 2735201"/>
              <a:gd name="connsiteY4-20" fmla="*/ 0 h 5130487"/>
              <a:gd name="connsiteX0-21" fmla="*/ 1937714 w 2778412"/>
              <a:gd name="connsiteY0-22" fmla="*/ 4333 h 5134820"/>
              <a:gd name="connsiteX1-23" fmla="*/ 2778412 w 2778412"/>
              <a:gd name="connsiteY1-24" fmla="*/ 0 h 5134820"/>
              <a:gd name="connsiteX2-25" fmla="*/ 915670 w 2778412"/>
              <a:gd name="connsiteY2-26" fmla="*/ 5134820 h 5134820"/>
              <a:gd name="connsiteX3-27" fmla="*/ 0 w 2778412"/>
              <a:gd name="connsiteY3-28" fmla="*/ 5134820 h 5134820"/>
              <a:gd name="connsiteX4-29" fmla="*/ 1937714 w 2778412"/>
              <a:gd name="connsiteY4-30" fmla="*/ 4333 h 5134820"/>
              <a:gd name="connsiteX0-31" fmla="*/ 1942047 w 2778412"/>
              <a:gd name="connsiteY0-32" fmla="*/ 0 h 5134820"/>
              <a:gd name="connsiteX1-33" fmla="*/ 2778412 w 2778412"/>
              <a:gd name="connsiteY1-34" fmla="*/ 0 h 5134820"/>
              <a:gd name="connsiteX2-35" fmla="*/ 915670 w 2778412"/>
              <a:gd name="connsiteY2-36" fmla="*/ 5134820 h 5134820"/>
              <a:gd name="connsiteX3-37" fmla="*/ 0 w 2778412"/>
              <a:gd name="connsiteY3-38" fmla="*/ 5134820 h 5134820"/>
              <a:gd name="connsiteX4-39" fmla="*/ 1942047 w 2778412"/>
              <a:gd name="connsiteY4-40" fmla="*/ 0 h 5134820"/>
              <a:gd name="connsiteX0-41" fmla="*/ 1935698 w 2778412"/>
              <a:gd name="connsiteY0-42" fmla="*/ 0 h 5217001"/>
              <a:gd name="connsiteX1-43" fmla="*/ 2778412 w 2778412"/>
              <a:gd name="connsiteY1-44" fmla="*/ 82181 h 5217001"/>
              <a:gd name="connsiteX2-45" fmla="*/ 915670 w 2778412"/>
              <a:gd name="connsiteY2-46" fmla="*/ 5217001 h 5217001"/>
              <a:gd name="connsiteX3-47" fmla="*/ 0 w 2778412"/>
              <a:gd name="connsiteY3-48" fmla="*/ 5217001 h 5217001"/>
              <a:gd name="connsiteX4-49" fmla="*/ 1935698 w 2778412"/>
              <a:gd name="connsiteY4-50" fmla="*/ 0 h 5217001"/>
              <a:gd name="connsiteX0-51" fmla="*/ 1935698 w 2740317"/>
              <a:gd name="connsiteY0-52" fmla="*/ 0 h 5217001"/>
              <a:gd name="connsiteX1-53" fmla="*/ 2740317 w 2740317"/>
              <a:gd name="connsiteY1-54" fmla="*/ 0 h 5217001"/>
              <a:gd name="connsiteX2-55" fmla="*/ 915670 w 2740317"/>
              <a:gd name="connsiteY2-56" fmla="*/ 5217001 h 5217001"/>
              <a:gd name="connsiteX3-57" fmla="*/ 0 w 2740317"/>
              <a:gd name="connsiteY3-58" fmla="*/ 5217001 h 5217001"/>
              <a:gd name="connsiteX4-59" fmla="*/ 1935698 w 2740317"/>
              <a:gd name="connsiteY4-60" fmla="*/ 0 h 5217001"/>
              <a:gd name="connsiteX0-61" fmla="*/ 1915013 w 2740317"/>
              <a:gd name="connsiteY0-62" fmla="*/ 0 h 5217001"/>
              <a:gd name="connsiteX1-63" fmla="*/ 2740317 w 2740317"/>
              <a:gd name="connsiteY1-64" fmla="*/ 0 h 5217001"/>
              <a:gd name="connsiteX2-65" fmla="*/ 915670 w 2740317"/>
              <a:gd name="connsiteY2-66" fmla="*/ 5217001 h 5217001"/>
              <a:gd name="connsiteX3-67" fmla="*/ 0 w 2740317"/>
              <a:gd name="connsiteY3-68" fmla="*/ 5217001 h 5217001"/>
              <a:gd name="connsiteX4-69" fmla="*/ 1915013 w 2740317"/>
              <a:gd name="connsiteY4-70" fmla="*/ 0 h 5217001"/>
              <a:gd name="connsiteX0-71" fmla="*/ 1908664 w 2740317"/>
              <a:gd name="connsiteY0-72" fmla="*/ 1494 h 5217001"/>
              <a:gd name="connsiteX1-73" fmla="*/ 2740317 w 2740317"/>
              <a:gd name="connsiteY1-74" fmla="*/ 0 h 5217001"/>
              <a:gd name="connsiteX2-75" fmla="*/ 915670 w 2740317"/>
              <a:gd name="connsiteY2-76" fmla="*/ 5217001 h 5217001"/>
              <a:gd name="connsiteX3-77" fmla="*/ 0 w 2740317"/>
              <a:gd name="connsiteY3-78" fmla="*/ 5217001 h 5217001"/>
              <a:gd name="connsiteX4-79" fmla="*/ 1908664 w 2740317"/>
              <a:gd name="connsiteY4-80" fmla="*/ 1494 h 5217001"/>
              <a:gd name="connsiteX0-81" fmla="*/ 1908664 w 2740317"/>
              <a:gd name="connsiteY0-82" fmla="*/ 0 h 5223117"/>
              <a:gd name="connsiteX1-83" fmla="*/ 2740317 w 2740317"/>
              <a:gd name="connsiteY1-84" fmla="*/ 6116 h 5223117"/>
              <a:gd name="connsiteX2-85" fmla="*/ 915670 w 2740317"/>
              <a:gd name="connsiteY2-86" fmla="*/ 5223117 h 5223117"/>
              <a:gd name="connsiteX3-87" fmla="*/ 0 w 2740317"/>
              <a:gd name="connsiteY3-88" fmla="*/ 5223117 h 5223117"/>
              <a:gd name="connsiteX4-89" fmla="*/ 1908664 w 2740317"/>
              <a:gd name="connsiteY4-90" fmla="*/ 0 h 5223117"/>
              <a:gd name="connsiteX0-91" fmla="*/ 1908664 w 2720124"/>
              <a:gd name="connsiteY0-92" fmla="*/ 0 h 5223117"/>
              <a:gd name="connsiteX1-93" fmla="*/ 2720124 w 2720124"/>
              <a:gd name="connsiteY1-94" fmla="*/ 1059 h 5223117"/>
              <a:gd name="connsiteX2-95" fmla="*/ 915670 w 2720124"/>
              <a:gd name="connsiteY2-96" fmla="*/ 5223117 h 5223117"/>
              <a:gd name="connsiteX3-97" fmla="*/ 0 w 2720124"/>
              <a:gd name="connsiteY3-98" fmla="*/ 5223117 h 5223117"/>
              <a:gd name="connsiteX4-99" fmla="*/ 1908664 w 2720124"/>
              <a:gd name="connsiteY4-100" fmla="*/ 0 h 5223117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2720124" h="5223117">
                <a:moveTo>
                  <a:pt x="1908664" y="0"/>
                </a:moveTo>
                <a:lnTo>
                  <a:pt x="2720124" y="1059"/>
                </a:lnTo>
                <a:lnTo>
                  <a:pt x="915670" y="5223117"/>
                </a:lnTo>
                <a:lnTo>
                  <a:pt x="0" y="5223117"/>
                </a:lnTo>
                <a:lnTo>
                  <a:pt x="1908664" y="0"/>
                </a:lnTo>
                <a:close/>
              </a:path>
            </a:pathLst>
          </a:custGeom>
          <a:gradFill>
            <a:gsLst>
              <a:gs pos="0">
                <a:srgbClr val="FFC000"/>
              </a:gs>
              <a:gs pos="100000">
                <a:schemeClr val="bg1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57150</xdr:colOff>
      <xdr:row>32</xdr:row>
      <xdr:rowOff>142875</xdr:rowOff>
    </xdr:from>
    <xdr:to>
      <xdr:col>6</xdr:col>
      <xdr:colOff>3719830</xdr:colOff>
      <xdr:row>35</xdr:row>
      <xdr:rowOff>141605</xdr:rowOff>
    </xdr:to>
    <xdr:sp macro="" textlink="">
      <xdr:nvSpPr>
        <xdr:cNvPr id="11" name="Text Box 19">
          <a:extLst>
            <a:ext uri="{FF2B5EF4-FFF2-40B4-BE49-F238E27FC236}">
              <a16:creationId xmlns:a16="http://schemas.microsoft.com/office/drawing/2014/main" id="{36583A90-AA97-4047-9E2E-346267B2F306}"/>
            </a:ext>
          </a:extLst>
        </xdr:cNvPr>
        <xdr:cNvSpPr txBox="1"/>
      </xdr:nvSpPr>
      <xdr:spPr>
        <a:xfrm>
          <a:off x="333375" y="5324475"/>
          <a:ext cx="4786630" cy="48450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n-US" sz="2400">
              <a:solidFill>
                <a:srgbClr val="FFFFFF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1209675</xdr:colOff>
      <xdr:row>0</xdr:row>
      <xdr:rowOff>0</xdr:rowOff>
    </xdr:from>
    <xdr:to>
      <xdr:col>10</xdr:col>
      <xdr:colOff>603885</xdr:colOff>
      <xdr:row>2</xdr:row>
      <xdr:rowOff>34925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EE188D21-341F-451D-8C97-B2519C09521A}"/>
            </a:ext>
          </a:extLst>
        </xdr:cNvPr>
        <xdr:cNvSpPr txBox="1"/>
      </xdr:nvSpPr>
      <xdr:spPr>
        <a:xfrm>
          <a:off x="2609850" y="0"/>
          <a:ext cx="5699760" cy="35877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US" sz="2600">
              <a:solidFill>
                <a:srgbClr val="1F3864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KECAMATAN BONTOMANAI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171450</xdr:colOff>
      <xdr:row>11</xdr:row>
      <xdr:rowOff>28575</xdr:rowOff>
    </xdr:from>
    <xdr:to>
      <xdr:col>16</xdr:col>
      <xdr:colOff>521970</xdr:colOff>
      <xdr:row>22</xdr:row>
      <xdr:rowOff>55880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42D4649F-7FB1-46BD-9EAF-4BB2CA7C0485}"/>
            </a:ext>
          </a:extLst>
        </xdr:cNvPr>
        <xdr:cNvSpPr txBox="1"/>
      </xdr:nvSpPr>
      <xdr:spPr>
        <a:xfrm>
          <a:off x="171450" y="1809750"/>
          <a:ext cx="12980670" cy="180848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non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n-US" sz="4800">
              <a:solidFill>
                <a:srgbClr val="47AEB9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REALISASI FISIK DAN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n-US" sz="4800">
              <a:solidFill>
                <a:srgbClr val="47AEB9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KEUANGAN (RFK)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171450</xdr:colOff>
      <xdr:row>21</xdr:row>
      <xdr:rowOff>47625</xdr:rowOff>
    </xdr:from>
    <xdr:to>
      <xdr:col>6</xdr:col>
      <xdr:colOff>3377565</xdr:colOff>
      <xdr:row>27</xdr:row>
      <xdr:rowOff>9525</xdr:rowOff>
    </xdr:to>
    <xdr:sp macro="" textlink="">
      <xdr:nvSpPr>
        <xdr:cNvPr id="14" name="Text Box 28">
          <a:extLst>
            <a:ext uri="{FF2B5EF4-FFF2-40B4-BE49-F238E27FC236}">
              <a16:creationId xmlns:a16="http://schemas.microsoft.com/office/drawing/2014/main" id="{9B7AF34D-721F-40D8-AB7E-711D2EA839A1}"/>
            </a:ext>
          </a:extLst>
        </xdr:cNvPr>
        <xdr:cNvSpPr txBox="1"/>
      </xdr:nvSpPr>
      <xdr:spPr>
        <a:xfrm>
          <a:off x="171450" y="3448050"/>
          <a:ext cx="4606290" cy="93345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US" sz="3600">
              <a:solidFill>
                <a:srgbClr val="1F3864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T.A 2025</a:t>
          </a:r>
        </a:p>
        <a:p>
          <a:pPr>
            <a:lnSpc>
              <a:spcPct val="107000"/>
            </a:lnSpc>
            <a:spcAft>
              <a:spcPts val="800"/>
            </a:spcAft>
          </a:pPr>
          <a:endParaRPr lang="en-US" sz="3600">
            <a:solidFill>
              <a:srgbClr val="1F3864"/>
            </a:solidFill>
            <a:effectLst/>
            <a:latin typeface="Arial Black" panose="020B0A040201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6</xdr:col>
      <xdr:colOff>195580</xdr:colOff>
      <xdr:row>4</xdr:row>
      <xdr:rowOff>102235</xdr:rowOff>
    </xdr:to>
    <xdr:sp macro="" textlink="">
      <xdr:nvSpPr>
        <xdr:cNvPr id="15" name="Text Box 43">
          <a:extLst>
            <a:ext uri="{FF2B5EF4-FFF2-40B4-BE49-F238E27FC236}">
              <a16:creationId xmlns:a16="http://schemas.microsoft.com/office/drawing/2014/main" id="{CEB42F2A-A0A2-421B-A9E7-072A64FD94C2}"/>
            </a:ext>
          </a:extLst>
        </xdr:cNvPr>
        <xdr:cNvSpPr txBox="1"/>
      </xdr:nvSpPr>
      <xdr:spPr>
        <a:xfrm>
          <a:off x="95250" y="0"/>
          <a:ext cx="1500505" cy="74993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US" sz="3600">
              <a:solidFill>
                <a:srgbClr val="FFFFFF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2024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3719830</xdr:colOff>
      <xdr:row>0</xdr:row>
      <xdr:rowOff>125730</xdr:rowOff>
    </xdr:from>
    <xdr:to>
      <xdr:col>6</xdr:col>
      <xdr:colOff>3719830</xdr:colOff>
      <xdr:row>4</xdr:row>
      <xdr:rowOff>76835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D381569E-9D66-49F6-B69A-42C0F202C524}"/>
            </a:ext>
          </a:extLst>
        </xdr:cNvPr>
        <xdr:cNvCxnSpPr/>
      </xdr:nvCxnSpPr>
      <xdr:spPr>
        <a:xfrm>
          <a:off x="5120005" y="125730"/>
          <a:ext cx="0" cy="598805"/>
        </a:xfrm>
        <a:prstGeom prst="line">
          <a:avLst/>
        </a:prstGeom>
        <a:ln w="28575">
          <a:solidFill>
            <a:srgbClr val="47AEB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1224864</xdr:colOff>
      <xdr:row>2</xdr:row>
      <xdr:rowOff>115587</xdr:rowOff>
    </xdr:from>
    <xdr:to>
      <xdr:col>7</xdr:col>
      <xdr:colOff>184099</xdr:colOff>
      <xdr:row>4</xdr:row>
      <xdr:rowOff>159403</xdr:rowOff>
    </xdr:to>
    <xdr:sp macro="" textlink="">
      <xdr:nvSpPr>
        <xdr:cNvPr id="17" name="Text Box 54">
          <a:extLst>
            <a:ext uri="{FF2B5EF4-FFF2-40B4-BE49-F238E27FC236}">
              <a16:creationId xmlns:a16="http://schemas.microsoft.com/office/drawing/2014/main" id="{AE3018E2-4895-4037-BC6D-F4D7D942A0A0}"/>
            </a:ext>
          </a:extLst>
        </xdr:cNvPr>
        <xdr:cNvSpPr txBox="1"/>
      </xdr:nvSpPr>
      <xdr:spPr>
        <a:xfrm>
          <a:off x="2625039" y="439437"/>
          <a:ext cx="2778760" cy="367666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id-ID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BULAN</a:t>
          </a:r>
          <a:r>
            <a:rPr lang="id-ID" sz="14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4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MARET 2025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612862</xdr:colOff>
      <xdr:row>1</xdr:row>
      <xdr:rowOff>30635</xdr:rowOff>
    </xdr:from>
    <xdr:to>
      <xdr:col>6</xdr:col>
      <xdr:colOff>1098637</xdr:colOff>
      <xdr:row>4</xdr:row>
      <xdr:rowOff>71909</xdr:rowOff>
    </xdr:to>
    <xdr:pic>
      <xdr:nvPicPr>
        <xdr:cNvPr id="18" name="Picture 10">
          <a:extLst>
            <a:ext uri="{FF2B5EF4-FFF2-40B4-BE49-F238E27FC236}">
              <a16:creationId xmlns:a16="http://schemas.microsoft.com/office/drawing/2014/main" id="{987D3EB3-6335-485C-911B-70899593E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13037" y="192560"/>
          <a:ext cx="485775" cy="52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2257425</xdr:colOff>
      <xdr:row>5</xdr:row>
      <xdr:rowOff>38100</xdr:rowOff>
    </xdr:from>
    <xdr:to>
      <xdr:col>8</xdr:col>
      <xdr:colOff>563245</xdr:colOff>
      <xdr:row>51</xdr:row>
      <xdr:rowOff>66675</xdr:rowOff>
    </xdr:to>
    <xdr:sp macro="" textlink="">
      <xdr:nvSpPr>
        <xdr:cNvPr id="2" name="Freeform: Shape 12">
          <a:extLst>
            <a:ext uri="{FF2B5EF4-FFF2-40B4-BE49-F238E27FC236}">
              <a16:creationId xmlns:a16="http://schemas.microsoft.com/office/drawing/2014/main" id="{65FBB697-7AC4-4908-93E9-B41626308105}"/>
            </a:ext>
          </a:extLst>
        </xdr:cNvPr>
        <xdr:cNvSpPr/>
      </xdr:nvSpPr>
      <xdr:spPr>
        <a:xfrm rot="985179">
          <a:off x="3657600" y="847725"/>
          <a:ext cx="3306445" cy="7477125"/>
        </a:xfrm>
        <a:custGeom>
          <a:avLst/>
          <a:gdLst>
            <a:gd name="connsiteX0" fmla="*/ 220717 w 1340069"/>
            <a:gd name="connsiteY0" fmla="*/ 47296 h 409903"/>
            <a:gd name="connsiteX1" fmla="*/ 0 w 1340069"/>
            <a:gd name="connsiteY1" fmla="*/ 409903 h 409903"/>
            <a:gd name="connsiteX2" fmla="*/ 1040524 w 1340069"/>
            <a:gd name="connsiteY2" fmla="*/ 409903 h 409903"/>
            <a:gd name="connsiteX3" fmla="*/ 1340069 w 1340069"/>
            <a:gd name="connsiteY3" fmla="*/ 0 h 409903"/>
            <a:gd name="connsiteX4" fmla="*/ 220717 w 1340069"/>
            <a:gd name="connsiteY4" fmla="*/ 47296 h 409903"/>
            <a:gd name="connsiteX0-1" fmla="*/ 2570896 w 2570896"/>
            <a:gd name="connsiteY0-2" fmla="*/ 0 h 3591584"/>
            <a:gd name="connsiteX1-3" fmla="*/ 0 w 2570896"/>
            <a:gd name="connsiteY1-4" fmla="*/ 3591584 h 3591584"/>
            <a:gd name="connsiteX2-5" fmla="*/ 1040524 w 2570896"/>
            <a:gd name="connsiteY2-6" fmla="*/ 3591584 h 3591584"/>
            <a:gd name="connsiteX3-7" fmla="*/ 1340069 w 2570896"/>
            <a:gd name="connsiteY3-8" fmla="*/ 3181681 h 3591584"/>
            <a:gd name="connsiteX4-9" fmla="*/ 2570896 w 2570896"/>
            <a:gd name="connsiteY4-10" fmla="*/ 0 h 3591584"/>
            <a:gd name="connsiteX0-11" fmla="*/ 2570896 w 3659905"/>
            <a:gd name="connsiteY0-12" fmla="*/ 350877 h 3942461"/>
            <a:gd name="connsiteX1-13" fmla="*/ 0 w 3659905"/>
            <a:gd name="connsiteY1-14" fmla="*/ 3942461 h 3942461"/>
            <a:gd name="connsiteX2-15" fmla="*/ 1040524 w 3659905"/>
            <a:gd name="connsiteY2-16" fmla="*/ 3942461 h 3942461"/>
            <a:gd name="connsiteX3-17" fmla="*/ 3659905 w 3659905"/>
            <a:gd name="connsiteY3-18" fmla="*/ 0 h 3942461"/>
            <a:gd name="connsiteX4-19" fmla="*/ 2570896 w 3659905"/>
            <a:gd name="connsiteY4-20" fmla="*/ 350877 h 3942461"/>
            <a:gd name="connsiteX0-21" fmla="*/ 2914145 w 3659905"/>
            <a:gd name="connsiteY0-22" fmla="*/ 0 h 3942461"/>
            <a:gd name="connsiteX1-23" fmla="*/ 0 w 3659905"/>
            <a:gd name="connsiteY1-24" fmla="*/ 3942461 h 3942461"/>
            <a:gd name="connsiteX2-25" fmla="*/ 1040524 w 3659905"/>
            <a:gd name="connsiteY2-26" fmla="*/ 3942461 h 3942461"/>
            <a:gd name="connsiteX3-27" fmla="*/ 3659905 w 3659905"/>
            <a:gd name="connsiteY3-28" fmla="*/ 0 h 3942461"/>
            <a:gd name="connsiteX4-29" fmla="*/ 2914145 w 3659905"/>
            <a:gd name="connsiteY4-30" fmla="*/ 0 h 3942461"/>
            <a:gd name="connsiteX0-31" fmla="*/ 2750325 w 3496085"/>
            <a:gd name="connsiteY0-32" fmla="*/ 0 h 3942461"/>
            <a:gd name="connsiteX1-33" fmla="*/ 0 w 3496085"/>
            <a:gd name="connsiteY1-34" fmla="*/ 3942461 h 3942461"/>
            <a:gd name="connsiteX2-35" fmla="*/ 876704 w 3496085"/>
            <a:gd name="connsiteY2-36" fmla="*/ 3942461 h 3942461"/>
            <a:gd name="connsiteX3-37" fmla="*/ 3496085 w 3496085"/>
            <a:gd name="connsiteY3-38" fmla="*/ 0 h 3942461"/>
            <a:gd name="connsiteX4-39" fmla="*/ 2750325 w 3496085"/>
            <a:gd name="connsiteY4-40" fmla="*/ 0 h 3942461"/>
            <a:gd name="connsiteX0-41" fmla="*/ 2845889 w 3591649"/>
            <a:gd name="connsiteY0-42" fmla="*/ 0 h 4052962"/>
            <a:gd name="connsiteX1-43" fmla="*/ 0 w 3591649"/>
            <a:gd name="connsiteY1-44" fmla="*/ 4052962 h 4052962"/>
            <a:gd name="connsiteX2-45" fmla="*/ 972268 w 3591649"/>
            <a:gd name="connsiteY2-46" fmla="*/ 3942461 h 4052962"/>
            <a:gd name="connsiteX3-47" fmla="*/ 3591649 w 3591649"/>
            <a:gd name="connsiteY3-48" fmla="*/ 0 h 4052962"/>
            <a:gd name="connsiteX4-49" fmla="*/ 2845889 w 3591649"/>
            <a:gd name="connsiteY4-50" fmla="*/ 0 h 4052962"/>
            <a:gd name="connsiteX0-51" fmla="*/ 2845889 w 3591649"/>
            <a:gd name="connsiteY0-52" fmla="*/ 0 h 4052962"/>
            <a:gd name="connsiteX1-53" fmla="*/ 0 w 3591649"/>
            <a:gd name="connsiteY1-54" fmla="*/ 4052962 h 4052962"/>
            <a:gd name="connsiteX2-55" fmla="*/ 904016 w 3591649"/>
            <a:gd name="connsiteY2-56" fmla="*/ 4052962 h 4052962"/>
            <a:gd name="connsiteX3-57" fmla="*/ 3591649 w 3591649"/>
            <a:gd name="connsiteY3-58" fmla="*/ 0 h 4052962"/>
            <a:gd name="connsiteX4-59" fmla="*/ 2845889 w 3591649"/>
            <a:gd name="connsiteY4-60" fmla="*/ 0 h 4052962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3591649" h="4052962">
              <a:moveTo>
                <a:pt x="2845889" y="0"/>
              </a:moveTo>
              <a:lnTo>
                <a:pt x="0" y="4052962"/>
              </a:lnTo>
              <a:lnTo>
                <a:pt x="904016" y="4052962"/>
              </a:lnTo>
              <a:lnTo>
                <a:pt x="3591649" y="0"/>
              </a:lnTo>
              <a:lnTo>
                <a:pt x="2845889" y="0"/>
              </a:lnTo>
              <a:close/>
            </a:path>
          </a:pathLst>
        </a:cu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76200</xdr:colOff>
      <xdr:row>0</xdr:row>
      <xdr:rowOff>0</xdr:rowOff>
    </xdr:from>
    <xdr:to>
      <xdr:col>6</xdr:col>
      <xdr:colOff>506095</xdr:colOff>
      <xdr:row>7</xdr:row>
      <xdr:rowOff>155575</xdr:rowOff>
    </xdr:to>
    <xdr:sp macro="" textlink="">
      <xdr:nvSpPr>
        <xdr:cNvPr id="3" name="Rectangle 29">
          <a:extLst>
            <a:ext uri="{FF2B5EF4-FFF2-40B4-BE49-F238E27FC236}">
              <a16:creationId xmlns:a16="http://schemas.microsoft.com/office/drawing/2014/main" id="{EDA4FC6F-5E67-4587-BDD5-A91C3B6AE753}"/>
            </a:ext>
          </a:extLst>
        </xdr:cNvPr>
        <xdr:cNvSpPr/>
      </xdr:nvSpPr>
      <xdr:spPr>
        <a:xfrm>
          <a:off x="76200" y="0"/>
          <a:ext cx="1830070" cy="1289050"/>
        </a:xfrm>
        <a:custGeom>
          <a:avLst/>
          <a:gdLst>
            <a:gd name="connsiteX0" fmla="*/ 0 w 2309495"/>
            <a:gd name="connsiteY0" fmla="*/ 0 h 2814955"/>
            <a:gd name="connsiteX1" fmla="*/ 2309495 w 2309495"/>
            <a:gd name="connsiteY1" fmla="*/ 0 h 2814955"/>
            <a:gd name="connsiteX2" fmla="*/ 2309495 w 2309495"/>
            <a:gd name="connsiteY2" fmla="*/ 2814955 h 2814955"/>
            <a:gd name="connsiteX3" fmla="*/ 0 w 2309495"/>
            <a:gd name="connsiteY3" fmla="*/ 2814955 h 2814955"/>
            <a:gd name="connsiteX4" fmla="*/ 0 w 2309495"/>
            <a:gd name="connsiteY4" fmla="*/ 0 h 2814955"/>
            <a:gd name="connsiteX0-1" fmla="*/ 0 w 2309495"/>
            <a:gd name="connsiteY0-2" fmla="*/ 0 h 2814955"/>
            <a:gd name="connsiteX1-3" fmla="*/ 2309495 w 2309495"/>
            <a:gd name="connsiteY1-4" fmla="*/ 0 h 2814955"/>
            <a:gd name="connsiteX2-5" fmla="*/ 1467285 w 2309495"/>
            <a:gd name="connsiteY2-6" fmla="*/ 2814955 h 2814955"/>
            <a:gd name="connsiteX3-7" fmla="*/ 0 w 2309495"/>
            <a:gd name="connsiteY3-8" fmla="*/ 2814955 h 2814955"/>
            <a:gd name="connsiteX4-9" fmla="*/ 0 w 2309495"/>
            <a:gd name="connsiteY4-10" fmla="*/ 0 h 2814955"/>
            <a:gd name="connsiteX0-11" fmla="*/ 0 w 3158839"/>
            <a:gd name="connsiteY0-12" fmla="*/ 7998 h 2822953"/>
            <a:gd name="connsiteX1-13" fmla="*/ 2309495 w 3158839"/>
            <a:gd name="connsiteY1-14" fmla="*/ 7998 h 2822953"/>
            <a:gd name="connsiteX2-15" fmla="*/ 3158836 w 3158839"/>
            <a:gd name="connsiteY2-16" fmla="*/ 7998 h 2822953"/>
            <a:gd name="connsiteX3-17" fmla="*/ 1467285 w 3158839"/>
            <a:gd name="connsiteY3-18" fmla="*/ 2822953 h 2822953"/>
            <a:gd name="connsiteX4-19" fmla="*/ 0 w 3158839"/>
            <a:gd name="connsiteY4-20" fmla="*/ 2822953 h 2822953"/>
            <a:gd name="connsiteX5" fmla="*/ 0 w 3158839"/>
            <a:gd name="connsiteY5" fmla="*/ 7998 h 2822953"/>
            <a:gd name="connsiteX0-21" fmla="*/ 0 w 3158836"/>
            <a:gd name="connsiteY0-22" fmla="*/ 0 h 2814955"/>
            <a:gd name="connsiteX1-23" fmla="*/ 3158836 w 3158836"/>
            <a:gd name="connsiteY1-24" fmla="*/ 0 h 2814955"/>
            <a:gd name="connsiteX2-25" fmla="*/ 1467285 w 3158836"/>
            <a:gd name="connsiteY2-26" fmla="*/ 2814955 h 2814955"/>
            <a:gd name="connsiteX3-27" fmla="*/ 0 w 3158836"/>
            <a:gd name="connsiteY3-28" fmla="*/ 2814955 h 2814955"/>
            <a:gd name="connsiteX4-29" fmla="*/ 0 w 3158836"/>
            <a:gd name="connsiteY4-30" fmla="*/ 0 h 2814955"/>
            <a:gd name="connsiteX0-31" fmla="*/ 0 w 3158836"/>
            <a:gd name="connsiteY0-32" fmla="*/ 0 h 2814955"/>
            <a:gd name="connsiteX1-33" fmla="*/ 3158836 w 3158836"/>
            <a:gd name="connsiteY1-34" fmla="*/ 0 h 2814955"/>
            <a:gd name="connsiteX2-35" fmla="*/ 2206610 w 3158836"/>
            <a:gd name="connsiteY2-36" fmla="*/ 2814955 h 2814955"/>
            <a:gd name="connsiteX3-37" fmla="*/ 0 w 3158836"/>
            <a:gd name="connsiteY3-38" fmla="*/ 2814955 h 2814955"/>
            <a:gd name="connsiteX4-39" fmla="*/ 0 w 3158836"/>
            <a:gd name="connsiteY4-40" fmla="*/ 0 h 2814955"/>
            <a:gd name="connsiteX0-41" fmla="*/ 0 w 3158836"/>
            <a:gd name="connsiteY0-42" fmla="*/ 0 h 2814955"/>
            <a:gd name="connsiteX1-43" fmla="*/ 3158836 w 3158836"/>
            <a:gd name="connsiteY1-44" fmla="*/ 0 h 2814955"/>
            <a:gd name="connsiteX2-45" fmla="*/ 2576272 w 3158836"/>
            <a:gd name="connsiteY2-46" fmla="*/ 2814955 h 2814955"/>
            <a:gd name="connsiteX3-47" fmla="*/ 0 w 3158836"/>
            <a:gd name="connsiteY3-48" fmla="*/ 2814955 h 2814955"/>
            <a:gd name="connsiteX4-49" fmla="*/ 0 w 3158836"/>
            <a:gd name="connsiteY4-50" fmla="*/ 0 h 2814955"/>
            <a:gd name="connsiteX0-51" fmla="*/ 0 w 3158836"/>
            <a:gd name="connsiteY0-52" fmla="*/ 0 h 2814955"/>
            <a:gd name="connsiteX1-53" fmla="*/ 3158836 w 3158836"/>
            <a:gd name="connsiteY1-54" fmla="*/ 0 h 2814955"/>
            <a:gd name="connsiteX2-55" fmla="*/ 2156954 w 3158836"/>
            <a:gd name="connsiteY2-56" fmla="*/ 2812869 h 2814955"/>
            <a:gd name="connsiteX3-57" fmla="*/ 0 w 3158836"/>
            <a:gd name="connsiteY3-58" fmla="*/ 2814955 h 2814955"/>
            <a:gd name="connsiteX4-59" fmla="*/ 0 w 3158836"/>
            <a:gd name="connsiteY4-60" fmla="*/ 0 h 2814955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3158836" h="2814955">
              <a:moveTo>
                <a:pt x="0" y="0"/>
              </a:moveTo>
              <a:lnTo>
                <a:pt x="3158836" y="0"/>
              </a:lnTo>
              <a:lnTo>
                <a:pt x="2156954" y="2812869"/>
              </a:lnTo>
              <a:lnTo>
                <a:pt x="0" y="2814955"/>
              </a:lnTo>
              <a:lnTo>
                <a:pt x="0" y="0"/>
              </a:lnTo>
              <a:close/>
            </a:path>
          </a:pathLst>
        </a:custGeom>
        <a:solidFill>
          <a:srgbClr val="47AEB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222250</xdr:colOff>
      <xdr:row>28</xdr:row>
      <xdr:rowOff>0</xdr:rowOff>
    </xdr:from>
    <xdr:to>
      <xdr:col>12</xdr:col>
      <xdr:colOff>698501</xdr:colOff>
      <xdr:row>50</xdr:row>
      <xdr:rowOff>0</xdr:rowOff>
    </xdr:to>
    <xdr:sp macro="" textlink="">
      <xdr:nvSpPr>
        <xdr:cNvPr id="4" name="Rectangle 8">
          <a:extLst>
            <a:ext uri="{FF2B5EF4-FFF2-40B4-BE49-F238E27FC236}">
              <a16:creationId xmlns:a16="http://schemas.microsoft.com/office/drawing/2014/main" id="{2BC3DFBA-6ECC-4A9C-95D2-EF49404F066F}"/>
            </a:ext>
          </a:extLst>
        </xdr:cNvPr>
        <xdr:cNvSpPr/>
      </xdr:nvSpPr>
      <xdr:spPr>
        <a:xfrm>
          <a:off x="222250" y="4533900"/>
          <a:ext cx="9544051" cy="3562350"/>
        </a:xfrm>
        <a:custGeom>
          <a:avLst/>
          <a:gdLst>
            <a:gd name="connsiteX0" fmla="*/ 0 w 3638550"/>
            <a:gd name="connsiteY0" fmla="*/ 0 h 4425950"/>
            <a:gd name="connsiteX1" fmla="*/ 3638550 w 3638550"/>
            <a:gd name="connsiteY1" fmla="*/ 0 h 4425950"/>
            <a:gd name="connsiteX2" fmla="*/ 3638550 w 3638550"/>
            <a:gd name="connsiteY2" fmla="*/ 4425950 h 4425950"/>
            <a:gd name="connsiteX3" fmla="*/ 0 w 3638550"/>
            <a:gd name="connsiteY3" fmla="*/ 4425950 h 4425950"/>
            <a:gd name="connsiteX4" fmla="*/ 0 w 3638550"/>
            <a:gd name="connsiteY4" fmla="*/ 0 h 4425950"/>
            <a:gd name="connsiteX0-1" fmla="*/ 0 w 5638800"/>
            <a:gd name="connsiteY0-2" fmla="*/ 76200 h 4502150"/>
            <a:gd name="connsiteX1-3" fmla="*/ 5638800 w 5638800"/>
            <a:gd name="connsiteY1-4" fmla="*/ 0 h 4502150"/>
            <a:gd name="connsiteX2-5" fmla="*/ 3638550 w 5638800"/>
            <a:gd name="connsiteY2-6" fmla="*/ 4502150 h 4502150"/>
            <a:gd name="connsiteX3-7" fmla="*/ 0 w 5638800"/>
            <a:gd name="connsiteY3-8" fmla="*/ 4502150 h 4502150"/>
            <a:gd name="connsiteX4-9" fmla="*/ 0 w 5638800"/>
            <a:gd name="connsiteY4-10" fmla="*/ 76200 h 4502150"/>
            <a:gd name="connsiteX0-11" fmla="*/ 0 w 5638800"/>
            <a:gd name="connsiteY0-12" fmla="*/ 23626 h 4449576"/>
            <a:gd name="connsiteX1-13" fmla="*/ 5638800 w 5638800"/>
            <a:gd name="connsiteY1-14" fmla="*/ 0 h 4449576"/>
            <a:gd name="connsiteX2-15" fmla="*/ 3638550 w 5638800"/>
            <a:gd name="connsiteY2-16" fmla="*/ 4449576 h 4449576"/>
            <a:gd name="connsiteX3-17" fmla="*/ 0 w 5638800"/>
            <a:gd name="connsiteY3-18" fmla="*/ 4449576 h 4449576"/>
            <a:gd name="connsiteX4-19" fmla="*/ 0 w 5638800"/>
            <a:gd name="connsiteY4-20" fmla="*/ 23626 h 4449576"/>
            <a:gd name="connsiteX0-21" fmla="*/ 0 w 5638800"/>
            <a:gd name="connsiteY0-22" fmla="*/ 23626 h 4449576"/>
            <a:gd name="connsiteX1-23" fmla="*/ 5638800 w 5638800"/>
            <a:gd name="connsiteY1-24" fmla="*/ 0 h 4449576"/>
            <a:gd name="connsiteX2-25" fmla="*/ 3638550 w 5638800"/>
            <a:gd name="connsiteY2-26" fmla="*/ 4449576 h 4449576"/>
            <a:gd name="connsiteX3-27" fmla="*/ 0 w 5638800"/>
            <a:gd name="connsiteY3-28" fmla="*/ 4449576 h 4449576"/>
            <a:gd name="connsiteX4-29" fmla="*/ 0 w 5638800"/>
            <a:gd name="connsiteY4-30" fmla="*/ 23626 h 4449576"/>
            <a:gd name="connsiteX0-31" fmla="*/ 0 w 5638800"/>
            <a:gd name="connsiteY0-32" fmla="*/ 23626 h 4449576"/>
            <a:gd name="connsiteX1-33" fmla="*/ 5638800 w 5638800"/>
            <a:gd name="connsiteY1-34" fmla="*/ 0 h 4449576"/>
            <a:gd name="connsiteX2-35" fmla="*/ 3638550 w 5638800"/>
            <a:gd name="connsiteY2-36" fmla="*/ 4449576 h 4449576"/>
            <a:gd name="connsiteX3-37" fmla="*/ 0 w 5638800"/>
            <a:gd name="connsiteY3-38" fmla="*/ 4449576 h 4449576"/>
            <a:gd name="connsiteX4-39" fmla="*/ 0 w 5638800"/>
            <a:gd name="connsiteY4-40" fmla="*/ 23626 h 4449576"/>
            <a:gd name="connsiteX0-41" fmla="*/ 0 w 5638800"/>
            <a:gd name="connsiteY0-42" fmla="*/ 0 h 4425950"/>
            <a:gd name="connsiteX1-43" fmla="*/ 5638800 w 5638800"/>
            <a:gd name="connsiteY1-44" fmla="*/ 11033 h 4425950"/>
            <a:gd name="connsiteX2-45" fmla="*/ 3638550 w 5638800"/>
            <a:gd name="connsiteY2-46" fmla="*/ 4425950 h 4425950"/>
            <a:gd name="connsiteX3-47" fmla="*/ 0 w 5638800"/>
            <a:gd name="connsiteY3-48" fmla="*/ 4425950 h 4425950"/>
            <a:gd name="connsiteX4-49" fmla="*/ 0 w 5638800"/>
            <a:gd name="connsiteY4-50" fmla="*/ 0 h 4425950"/>
            <a:gd name="connsiteX0-51" fmla="*/ 0 w 5638800"/>
            <a:gd name="connsiteY0-52" fmla="*/ 0 h 4425950"/>
            <a:gd name="connsiteX1-53" fmla="*/ 5638800 w 5638800"/>
            <a:gd name="connsiteY1-54" fmla="*/ 11033 h 4425950"/>
            <a:gd name="connsiteX2-55" fmla="*/ 3818316 w 5638800"/>
            <a:gd name="connsiteY2-56" fmla="*/ 4425950 h 4425950"/>
            <a:gd name="connsiteX3-57" fmla="*/ 0 w 5638800"/>
            <a:gd name="connsiteY3-58" fmla="*/ 4425950 h 4425950"/>
            <a:gd name="connsiteX4-59" fmla="*/ 0 w 5638800"/>
            <a:gd name="connsiteY4-60" fmla="*/ 0 h 4425950"/>
            <a:gd name="connsiteX0-61" fmla="*/ 0 w 5224053"/>
            <a:gd name="connsiteY0-62" fmla="*/ 0 h 4425950"/>
            <a:gd name="connsiteX1-63" fmla="*/ 5224053 w 5224053"/>
            <a:gd name="connsiteY1-64" fmla="*/ 11033 h 4425950"/>
            <a:gd name="connsiteX2-65" fmla="*/ 3818316 w 5224053"/>
            <a:gd name="connsiteY2-66" fmla="*/ 4425950 h 4425950"/>
            <a:gd name="connsiteX3-67" fmla="*/ 0 w 5224053"/>
            <a:gd name="connsiteY3-68" fmla="*/ 4425950 h 4425950"/>
            <a:gd name="connsiteX4-69" fmla="*/ 0 w 5224053"/>
            <a:gd name="connsiteY4-70" fmla="*/ 0 h 4425950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5224053" h="4425950">
              <a:moveTo>
                <a:pt x="0" y="0"/>
              </a:moveTo>
              <a:lnTo>
                <a:pt x="5224053" y="11033"/>
              </a:lnTo>
              <a:lnTo>
                <a:pt x="3818316" y="4425950"/>
              </a:lnTo>
              <a:lnTo>
                <a:pt x="0" y="4425950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14</xdr:col>
      <xdr:colOff>320675</xdr:colOff>
      <xdr:row>28</xdr:row>
      <xdr:rowOff>31749</xdr:rowOff>
    </xdr:from>
    <xdr:to>
      <xdr:col>18</xdr:col>
      <xdr:colOff>66040</xdr:colOff>
      <xdr:row>50</xdr:row>
      <xdr:rowOff>95250</xdr:rowOff>
    </xdr:to>
    <xdr:sp macro="" textlink="">
      <xdr:nvSpPr>
        <xdr:cNvPr id="5" name="Rectangle 22">
          <a:extLst>
            <a:ext uri="{FF2B5EF4-FFF2-40B4-BE49-F238E27FC236}">
              <a16:creationId xmlns:a16="http://schemas.microsoft.com/office/drawing/2014/main" id="{E4BEFB39-935D-4284-9B8F-FBE3B949ED43}"/>
            </a:ext>
          </a:extLst>
        </xdr:cNvPr>
        <xdr:cNvSpPr/>
      </xdr:nvSpPr>
      <xdr:spPr>
        <a:xfrm>
          <a:off x="11150600" y="4565649"/>
          <a:ext cx="2869565" cy="3625851"/>
        </a:xfrm>
        <a:custGeom>
          <a:avLst/>
          <a:gdLst>
            <a:gd name="connsiteX0" fmla="*/ 0 w 1790065"/>
            <a:gd name="connsiteY0" fmla="*/ 0 h 4425950"/>
            <a:gd name="connsiteX1" fmla="*/ 1790065 w 1790065"/>
            <a:gd name="connsiteY1" fmla="*/ 0 h 4425950"/>
            <a:gd name="connsiteX2" fmla="*/ 1790065 w 1790065"/>
            <a:gd name="connsiteY2" fmla="*/ 4425950 h 4425950"/>
            <a:gd name="connsiteX3" fmla="*/ 0 w 1790065"/>
            <a:gd name="connsiteY3" fmla="*/ 4425950 h 4425950"/>
            <a:gd name="connsiteX4" fmla="*/ 0 w 1790065"/>
            <a:gd name="connsiteY4" fmla="*/ 0 h 4425950"/>
            <a:gd name="connsiteX0-1" fmla="*/ 1448908 w 3238973"/>
            <a:gd name="connsiteY0-2" fmla="*/ 0 h 4425950"/>
            <a:gd name="connsiteX1-3" fmla="*/ 3238973 w 3238973"/>
            <a:gd name="connsiteY1-4" fmla="*/ 0 h 4425950"/>
            <a:gd name="connsiteX2-5" fmla="*/ 3238973 w 3238973"/>
            <a:gd name="connsiteY2-6" fmla="*/ 4425950 h 4425950"/>
            <a:gd name="connsiteX3-7" fmla="*/ 0 w 3238973"/>
            <a:gd name="connsiteY3-8" fmla="*/ 4425950 h 4425950"/>
            <a:gd name="connsiteX4-9" fmla="*/ 1448908 w 3238973"/>
            <a:gd name="connsiteY4-10" fmla="*/ 0 h 4425950"/>
            <a:gd name="connsiteX0-11" fmla="*/ 1785856 w 3238973"/>
            <a:gd name="connsiteY0-12" fmla="*/ 0 h 4425950"/>
            <a:gd name="connsiteX1-13" fmla="*/ 3238973 w 3238973"/>
            <a:gd name="connsiteY1-14" fmla="*/ 0 h 4425950"/>
            <a:gd name="connsiteX2-15" fmla="*/ 3238973 w 3238973"/>
            <a:gd name="connsiteY2-16" fmla="*/ 4425950 h 4425950"/>
            <a:gd name="connsiteX3-17" fmla="*/ 0 w 3238973"/>
            <a:gd name="connsiteY3-18" fmla="*/ 4425950 h 4425950"/>
            <a:gd name="connsiteX4-19" fmla="*/ 1785856 w 3238973"/>
            <a:gd name="connsiteY4-20" fmla="*/ 0 h 4425950"/>
            <a:gd name="connsiteX0-21" fmla="*/ 1874132 w 3238973"/>
            <a:gd name="connsiteY0-22" fmla="*/ 0 h 4438431"/>
            <a:gd name="connsiteX1-23" fmla="*/ 3238973 w 3238973"/>
            <a:gd name="connsiteY1-24" fmla="*/ 12481 h 4438431"/>
            <a:gd name="connsiteX2-25" fmla="*/ 3238973 w 3238973"/>
            <a:gd name="connsiteY2-26" fmla="*/ 4438431 h 4438431"/>
            <a:gd name="connsiteX3-27" fmla="*/ 0 w 3238973"/>
            <a:gd name="connsiteY3-28" fmla="*/ 4438431 h 4438431"/>
            <a:gd name="connsiteX4-29" fmla="*/ 1874132 w 3238973"/>
            <a:gd name="connsiteY4-30" fmla="*/ 0 h 4438431"/>
            <a:gd name="connsiteX0-31" fmla="*/ 1997875 w 3238973"/>
            <a:gd name="connsiteY0-32" fmla="*/ 0 h 4438431"/>
            <a:gd name="connsiteX1-33" fmla="*/ 3238973 w 3238973"/>
            <a:gd name="connsiteY1-34" fmla="*/ 12481 h 4438431"/>
            <a:gd name="connsiteX2-35" fmla="*/ 3238973 w 3238973"/>
            <a:gd name="connsiteY2-36" fmla="*/ 4438431 h 4438431"/>
            <a:gd name="connsiteX3-37" fmla="*/ 0 w 3238973"/>
            <a:gd name="connsiteY3-38" fmla="*/ 4438431 h 4438431"/>
            <a:gd name="connsiteX4-39" fmla="*/ 1997875 w 3238973"/>
            <a:gd name="connsiteY4-40" fmla="*/ 0 h 4438431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3238973" h="4438431">
              <a:moveTo>
                <a:pt x="1997875" y="0"/>
              </a:moveTo>
              <a:lnTo>
                <a:pt x="3238973" y="12481"/>
              </a:lnTo>
              <a:lnTo>
                <a:pt x="3238973" y="4438431"/>
              </a:lnTo>
              <a:lnTo>
                <a:pt x="0" y="4438431"/>
              </a:lnTo>
              <a:lnTo>
                <a:pt x="1997875" y="0"/>
              </a:lnTo>
              <a:close/>
            </a:path>
          </a:pathLst>
        </a:custGeom>
        <a:solidFill>
          <a:srgbClr val="47AEB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14</xdr:col>
      <xdr:colOff>650875</xdr:colOff>
      <xdr:row>0</xdr:row>
      <xdr:rowOff>0</xdr:rowOff>
    </xdr:from>
    <xdr:to>
      <xdr:col>17</xdr:col>
      <xdr:colOff>599440</xdr:colOff>
      <xdr:row>26</xdr:row>
      <xdr:rowOff>142875</xdr:rowOff>
    </xdr:to>
    <xdr:sp macro="" textlink="">
      <xdr:nvSpPr>
        <xdr:cNvPr id="6" name="Rectangle 49">
          <a:extLst>
            <a:ext uri="{FF2B5EF4-FFF2-40B4-BE49-F238E27FC236}">
              <a16:creationId xmlns:a16="http://schemas.microsoft.com/office/drawing/2014/main" id="{8888AABC-4ECB-4BFE-BFB1-AA762CC4139B}"/>
            </a:ext>
          </a:extLst>
        </xdr:cNvPr>
        <xdr:cNvSpPr/>
      </xdr:nvSpPr>
      <xdr:spPr>
        <a:xfrm>
          <a:off x="11480800" y="0"/>
          <a:ext cx="2472690" cy="4352925"/>
        </a:xfrm>
        <a:custGeom>
          <a:avLst/>
          <a:gdLst>
            <a:gd name="connsiteX0" fmla="*/ 0 w 2621915"/>
            <a:gd name="connsiteY0" fmla="*/ 0 h 5227955"/>
            <a:gd name="connsiteX1" fmla="*/ 2621915 w 2621915"/>
            <a:gd name="connsiteY1" fmla="*/ 0 h 5227955"/>
            <a:gd name="connsiteX2" fmla="*/ 2621915 w 2621915"/>
            <a:gd name="connsiteY2" fmla="*/ 5227955 h 5227955"/>
            <a:gd name="connsiteX3" fmla="*/ 0 w 2621915"/>
            <a:gd name="connsiteY3" fmla="*/ 5227955 h 5227955"/>
            <a:gd name="connsiteX4" fmla="*/ 0 w 2621915"/>
            <a:gd name="connsiteY4" fmla="*/ 0 h 5227955"/>
            <a:gd name="connsiteX0-1" fmla="*/ 0 w 2621915"/>
            <a:gd name="connsiteY0-2" fmla="*/ 0 h 5227955"/>
            <a:gd name="connsiteX1-3" fmla="*/ 2621915 w 2621915"/>
            <a:gd name="connsiteY1-4" fmla="*/ 0 h 5227955"/>
            <a:gd name="connsiteX2-5" fmla="*/ 2621915 w 2621915"/>
            <a:gd name="connsiteY2-6" fmla="*/ 5227955 h 5227955"/>
            <a:gd name="connsiteX3-7" fmla="*/ 0 w 2621915"/>
            <a:gd name="connsiteY3-8" fmla="*/ 1962150 h 5227955"/>
            <a:gd name="connsiteX4-9" fmla="*/ 0 w 2621915"/>
            <a:gd name="connsiteY4-10" fmla="*/ 0 h 5227955"/>
            <a:gd name="connsiteX0-11" fmla="*/ 0 w 2621915"/>
            <a:gd name="connsiteY0-12" fmla="*/ 0 h 5227955"/>
            <a:gd name="connsiteX1-13" fmla="*/ 2621915 w 2621915"/>
            <a:gd name="connsiteY1-14" fmla="*/ 0 h 5227955"/>
            <a:gd name="connsiteX2-15" fmla="*/ 2621915 w 2621915"/>
            <a:gd name="connsiteY2-16" fmla="*/ 5227955 h 5227955"/>
            <a:gd name="connsiteX3-17" fmla="*/ 1885950 w 2621915"/>
            <a:gd name="connsiteY3-18" fmla="*/ 4324350 h 5227955"/>
            <a:gd name="connsiteX4-19" fmla="*/ 0 w 2621915"/>
            <a:gd name="connsiteY4-20" fmla="*/ 1962150 h 5227955"/>
            <a:gd name="connsiteX5" fmla="*/ 0 w 2621915"/>
            <a:gd name="connsiteY5" fmla="*/ 0 h 5227955"/>
            <a:gd name="connsiteX0-21" fmla="*/ 0 w 2621915"/>
            <a:gd name="connsiteY0-22" fmla="*/ 0 h 5227955"/>
            <a:gd name="connsiteX1-23" fmla="*/ 2621915 w 2621915"/>
            <a:gd name="connsiteY1-24" fmla="*/ 0 h 5227955"/>
            <a:gd name="connsiteX2-25" fmla="*/ 2621915 w 2621915"/>
            <a:gd name="connsiteY2-26" fmla="*/ 5227955 h 5227955"/>
            <a:gd name="connsiteX3-27" fmla="*/ 1676400 w 2621915"/>
            <a:gd name="connsiteY3-28" fmla="*/ 5227955 h 5227955"/>
            <a:gd name="connsiteX4-29" fmla="*/ 0 w 2621915"/>
            <a:gd name="connsiteY4-30" fmla="*/ 1962150 h 5227955"/>
            <a:gd name="connsiteX5-31" fmla="*/ 0 w 2621915"/>
            <a:gd name="connsiteY5-32" fmla="*/ 0 h 5227955"/>
            <a:gd name="connsiteX0-33" fmla="*/ 0 w 2621915"/>
            <a:gd name="connsiteY0-34" fmla="*/ 0 h 5227955"/>
            <a:gd name="connsiteX1-35" fmla="*/ 2621915 w 2621915"/>
            <a:gd name="connsiteY1-36" fmla="*/ 0 h 5227955"/>
            <a:gd name="connsiteX2-37" fmla="*/ 2621915 w 2621915"/>
            <a:gd name="connsiteY2-38" fmla="*/ 5227955 h 5227955"/>
            <a:gd name="connsiteX3-39" fmla="*/ 1676400 w 2621915"/>
            <a:gd name="connsiteY3-40" fmla="*/ 5227955 h 5227955"/>
            <a:gd name="connsiteX4-41" fmla="*/ 133350 w 2621915"/>
            <a:gd name="connsiteY4-42" fmla="*/ 1962150 h 5227955"/>
            <a:gd name="connsiteX5-43" fmla="*/ 0 w 2621915"/>
            <a:gd name="connsiteY5-44" fmla="*/ 0 h 5227955"/>
            <a:gd name="connsiteX0-45" fmla="*/ 914400 w 2488565"/>
            <a:gd name="connsiteY0-46" fmla="*/ 0 h 5227955"/>
            <a:gd name="connsiteX1-47" fmla="*/ 2488565 w 2488565"/>
            <a:gd name="connsiteY1-48" fmla="*/ 0 h 5227955"/>
            <a:gd name="connsiteX2-49" fmla="*/ 2488565 w 2488565"/>
            <a:gd name="connsiteY2-50" fmla="*/ 5227955 h 5227955"/>
            <a:gd name="connsiteX3-51" fmla="*/ 1543050 w 2488565"/>
            <a:gd name="connsiteY3-52" fmla="*/ 5227955 h 5227955"/>
            <a:gd name="connsiteX4-53" fmla="*/ 0 w 2488565"/>
            <a:gd name="connsiteY4-54" fmla="*/ 1962150 h 5227955"/>
            <a:gd name="connsiteX5-55" fmla="*/ 914400 w 2488565"/>
            <a:gd name="connsiteY5-56" fmla="*/ 0 h 5227955"/>
            <a:gd name="connsiteX0-57" fmla="*/ 819150 w 2488565"/>
            <a:gd name="connsiteY0-58" fmla="*/ 0 h 5227955"/>
            <a:gd name="connsiteX1-59" fmla="*/ 2488565 w 2488565"/>
            <a:gd name="connsiteY1-60" fmla="*/ 0 h 5227955"/>
            <a:gd name="connsiteX2-61" fmla="*/ 2488565 w 2488565"/>
            <a:gd name="connsiteY2-62" fmla="*/ 5227955 h 5227955"/>
            <a:gd name="connsiteX3-63" fmla="*/ 1543050 w 2488565"/>
            <a:gd name="connsiteY3-64" fmla="*/ 5227955 h 5227955"/>
            <a:gd name="connsiteX4-65" fmla="*/ 0 w 2488565"/>
            <a:gd name="connsiteY4-66" fmla="*/ 1962150 h 5227955"/>
            <a:gd name="connsiteX5-67" fmla="*/ 819150 w 2488565"/>
            <a:gd name="connsiteY5-68" fmla="*/ 0 h 5227955"/>
            <a:gd name="connsiteX0-69" fmla="*/ 819150 w 2488565"/>
            <a:gd name="connsiteY0-70" fmla="*/ 0 h 5227955"/>
            <a:gd name="connsiteX1-71" fmla="*/ 2488565 w 2488565"/>
            <a:gd name="connsiteY1-72" fmla="*/ 0 h 5227955"/>
            <a:gd name="connsiteX2-73" fmla="*/ 2488565 w 2488565"/>
            <a:gd name="connsiteY2-74" fmla="*/ 5227955 h 5227955"/>
            <a:gd name="connsiteX3-75" fmla="*/ 1447800 w 2488565"/>
            <a:gd name="connsiteY3-76" fmla="*/ 5227955 h 5227955"/>
            <a:gd name="connsiteX4-77" fmla="*/ 0 w 2488565"/>
            <a:gd name="connsiteY4-78" fmla="*/ 1962150 h 5227955"/>
            <a:gd name="connsiteX5-79" fmla="*/ 819150 w 2488565"/>
            <a:gd name="connsiteY5-80" fmla="*/ 0 h 5227955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  <a:cxn ang="0">
              <a:pos x="connsiteX5-31" y="connsiteY5-32"/>
            </a:cxn>
          </a:cxnLst>
          <a:rect l="l" t="t" r="r" b="b"/>
          <a:pathLst>
            <a:path w="2488565" h="5227955">
              <a:moveTo>
                <a:pt x="819150" y="0"/>
              </a:moveTo>
              <a:lnTo>
                <a:pt x="2488565" y="0"/>
              </a:lnTo>
              <a:lnTo>
                <a:pt x="2488565" y="5227955"/>
              </a:lnTo>
              <a:lnTo>
                <a:pt x="1447800" y="5227955"/>
              </a:lnTo>
              <a:lnTo>
                <a:pt x="0" y="1962150"/>
              </a:lnTo>
              <a:lnTo>
                <a:pt x="819150" y="0"/>
              </a:lnTo>
              <a:close/>
            </a:path>
          </a:pathLst>
        </a:custGeom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0077" t="-570" r="-83437" b="570"/>
          </a:stretch>
        </a:blip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  <a:reflection stA="46000" endPos="34000" dist="3937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9</xdr:row>
      <xdr:rowOff>117476</xdr:rowOff>
    </xdr:from>
    <xdr:to>
      <xdr:col>12</xdr:col>
      <xdr:colOff>579120</xdr:colOff>
      <xdr:row>25</xdr:row>
      <xdr:rowOff>142876</xdr:rowOff>
    </xdr:to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3DDBC801-5C6A-485F-B85C-36BE2A0CB776}"/>
            </a:ext>
          </a:extLst>
        </xdr:cNvPr>
        <xdr:cNvSpPr/>
      </xdr:nvSpPr>
      <xdr:spPr>
        <a:xfrm>
          <a:off x="0" y="1574801"/>
          <a:ext cx="9646920" cy="2616200"/>
        </a:xfrm>
        <a:custGeom>
          <a:avLst/>
          <a:gdLst>
            <a:gd name="connsiteX0" fmla="*/ 0 w 7731760"/>
            <a:gd name="connsiteY0" fmla="*/ 0 h 5050790"/>
            <a:gd name="connsiteX1" fmla="*/ 7731760 w 7731760"/>
            <a:gd name="connsiteY1" fmla="*/ 0 h 5050790"/>
            <a:gd name="connsiteX2" fmla="*/ 7731760 w 7731760"/>
            <a:gd name="connsiteY2" fmla="*/ 5050790 h 5050790"/>
            <a:gd name="connsiteX3" fmla="*/ 0 w 7731760"/>
            <a:gd name="connsiteY3" fmla="*/ 5050790 h 5050790"/>
            <a:gd name="connsiteX4" fmla="*/ 0 w 7731760"/>
            <a:gd name="connsiteY4" fmla="*/ 0 h 5050790"/>
            <a:gd name="connsiteX0-1" fmla="*/ 0 w 7731760"/>
            <a:gd name="connsiteY0-2" fmla="*/ 0 h 5050790"/>
            <a:gd name="connsiteX1-3" fmla="*/ 6316617 w 7731760"/>
            <a:gd name="connsiteY1-4" fmla="*/ 0 h 5050790"/>
            <a:gd name="connsiteX2-5" fmla="*/ 7731760 w 7731760"/>
            <a:gd name="connsiteY2-6" fmla="*/ 5050790 h 5050790"/>
            <a:gd name="connsiteX3-7" fmla="*/ 0 w 7731760"/>
            <a:gd name="connsiteY3-8" fmla="*/ 5050790 h 5050790"/>
            <a:gd name="connsiteX4-9" fmla="*/ 0 w 7731760"/>
            <a:gd name="connsiteY4-10" fmla="*/ 0 h 5050790"/>
            <a:gd name="connsiteX0-11" fmla="*/ 0 w 7731760"/>
            <a:gd name="connsiteY0-12" fmla="*/ 0 h 5050790"/>
            <a:gd name="connsiteX1-13" fmla="*/ 5641703 w 7731760"/>
            <a:gd name="connsiteY1-14" fmla="*/ 0 h 5050790"/>
            <a:gd name="connsiteX2-15" fmla="*/ 7731760 w 7731760"/>
            <a:gd name="connsiteY2-16" fmla="*/ 5050790 h 5050790"/>
            <a:gd name="connsiteX3-17" fmla="*/ 0 w 7731760"/>
            <a:gd name="connsiteY3-18" fmla="*/ 5050790 h 5050790"/>
            <a:gd name="connsiteX4-19" fmla="*/ 0 w 7731760"/>
            <a:gd name="connsiteY4-20" fmla="*/ 0 h 5050790"/>
            <a:gd name="connsiteX0-21" fmla="*/ 0 w 7731760"/>
            <a:gd name="connsiteY0-22" fmla="*/ 0 h 5050790"/>
            <a:gd name="connsiteX1-23" fmla="*/ 5184503 w 7731760"/>
            <a:gd name="connsiteY1-24" fmla="*/ 0 h 5050790"/>
            <a:gd name="connsiteX2-25" fmla="*/ 7731760 w 7731760"/>
            <a:gd name="connsiteY2-26" fmla="*/ 5050790 h 5050790"/>
            <a:gd name="connsiteX3-27" fmla="*/ 0 w 7731760"/>
            <a:gd name="connsiteY3-28" fmla="*/ 5050790 h 5050790"/>
            <a:gd name="connsiteX4-29" fmla="*/ 0 w 7731760"/>
            <a:gd name="connsiteY4-30" fmla="*/ 0 h 5050790"/>
            <a:gd name="connsiteX0-31" fmla="*/ 0 w 7035074"/>
            <a:gd name="connsiteY0-32" fmla="*/ 0 h 5050790"/>
            <a:gd name="connsiteX1-33" fmla="*/ 5184503 w 7035074"/>
            <a:gd name="connsiteY1-34" fmla="*/ 0 h 5050790"/>
            <a:gd name="connsiteX2-35" fmla="*/ 7035074 w 7035074"/>
            <a:gd name="connsiteY2-36" fmla="*/ 5050790 h 5050790"/>
            <a:gd name="connsiteX3-37" fmla="*/ 0 w 7035074"/>
            <a:gd name="connsiteY3-38" fmla="*/ 5050790 h 5050790"/>
            <a:gd name="connsiteX4-39" fmla="*/ 0 w 7035074"/>
            <a:gd name="connsiteY4-40" fmla="*/ 0 h 5050790"/>
            <a:gd name="connsiteX0-41" fmla="*/ 0 w 6708507"/>
            <a:gd name="connsiteY0-42" fmla="*/ 0 h 5050790"/>
            <a:gd name="connsiteX1-43" fmla="*/ 5184503 w 6708507"/>
            <a:gd name="connsiteY1-44" fmla="*/ 0 h 5050790"/>
            <a:gd name="connsiteX2-45" fmla="*/ 6708507 w 6708507"/>
            <a:gd name="connsiteY2-46" fmla="*/ 5050790 h 5050790"/>
            <a:gd name="connsiteX3-47" fmla="*/ 0 w 6708507"/>
            <a:gd name="connsiteY3-48" fmla="*/ 5050790 h 5050790"/>
            <a:gd name="connsiteX4-49" fmla="*/ 0 w 6708507"/>
            <a:gd name="connsiteY4-50" fmla="*/ 0 h 5050790"/>
            <a:gd name="connsiteX0-51" fmla="*/ 0 w 6583607"/>
            <a:gd name="connsiteY0-52" fmla="*/ 0 h 5050790"/>
            <a:gd name="connsiteX1-53" fmla="*/ 5184503 w 6583607"/>
            <a:gd name="connsiteY1-54" fmla="*/ 0 h 5050790"/>
            <a:gd name="connsiteX2-55" fmla="*/ 6583607 w 6583607"/>
            <a:gd name="connsiteY2-56" fmla="*/ 5050790 h 5050790"/>
            <a:gd name="connsiteX3-57" fmla="*/ 0 w 6583607"/>
            <a:gd name="connsiteY3-58" fmla="*/ 5050790 h 5050790"/>
            <a:gd name="connsiteX4-59" fmla="*/ 0 w 6583607"/>
            <a:gd name="connsiteY4-60" fmla="*/ 0 h 5050790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6583607" h="5050790">
              <a:moveTo>
                <a:pt x="0" y="0"/>
              </a:moveTo>
              <a:lnTo>
                <a:pt x="5184503" y="0"/>
              </a:lnTo>
              <a:lnTo>
                <a:pt x="6583607" y="5050790"/>
              </a:lnTo>
              <a:lnTo>
                <a:pt x="0" y="5050790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  <a:effectLst>
          <a:reflection blurRad="673100" stA="0" endPos="65000" dist="508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9</xdr:col>
      <xdr:colOff>107950</xdr:colOff>
      <xdr:row>7</xdr:row>
      <xdr:rowOff>130176</xdr:rowOff>
    </xdr:from>
    <xdr:to>
      <xdr:col>13</xdr:col>
      <xdr:colOff>43180</xdr:colOff>
      <xdr:row>49</xdr:row>
      <xdr:rowOff>142876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C0F9BE2D-CC4C-410A-80BA-4D3E3D19AE82}"/>
            </a:ext>
          </a:extLst>
        </xdr:cNvPr>
        <xdr:cNvGrpSpPr/>
      </xdr:nvGrpSpPr>
      <xdr:grpSpPr>
        <a:xfrm>
          <a:off x="7108069" y="1294343"/>
          <a:ext cx="3246301" cy="6997700"/>
          <a:chOff x="0" y="0"/>
          <a:chExt cx="2729230" cy="8476615"/>
        </a:xfrm>
        <a:effectLst>
          <a:outerShdw blurRad="101600" dist="114300" dir="9360000" sx="97000" sy="97000" algn="r" rotWithShape="0">
            <a:prstClr val="black">
              <a:alpha val="18000"/>
            </a:prstClr>
          </a:outerShdw>
        </a:effectLst>
      </xdr:grpSpPr>
      <xdr:sp macro="" textlink="">
        <xdr:nvSpPr>
          <xdr:cNvPr id="9" name="Rectangle 9">
            <a:extLst>
              <a:ext uri="{FF2B5EF4-FFF2-40B4-BE49-F238E27FC236}">
                <a16:creationId xmlns:a16="http://schemas.microsoft.com/office/drawing/2014/main" id="{20AD51DC-6BC7-F64F-2394-01721B66518A}"/>
              </a:ext>
            </a:extLst>
          </xdr:cNvPr>
          <xdr:cNvSpPr/>
        </xdr:nvSpPr>
        <xdr:spPr>
          <a:xfrm>
            <a:off x="171450" y="0"/>
            <a:ext cx="2557780" cy="3978322"/>
          </a:xfrm>
          <a:custGeom>
            <a:avLst/>
            <a:gdLst>
              <a:gd name="connsiteX0" fmla="*/ 0 w 2074545"/>
              <a:gd name="connsiteY0" fmla="*/ 0 h 3450590"/>
              <a:gd name="connsiteX1" fmla="*/ 2074545 w 2074545"/>
              <a:gd name="connsiteY1" fmla="*/ 0 h 3450590"/>
              <a:gd name="connsiteX2" fmla="*/ 2074545 w 2074545"/>
              <a:gd name="connsiteY2" fmla="*/ 3450590 h 3450590"/>
              <a:gd name="connsiteX3" fmla="*/ 0 w 2074545"/>
              <a:gd name="connsiteY3" fmla="*/ 3450590 h 3450590"/>
              <a:gd name="connsiteX4" fmla="*/ 0 w 2074545"/>
              <a:gd name="connsiteY4" fmla="*/ 0 h 3450590"/>
              <a:gd name="connsiteX0-1" fmla="*/ 0 w 2918607"/>
              <a:gd name="connsiteY0-2" fmla="*/ 0 h 3450590"/>
              <a:gd name="connsiteX1-3" fmla="*/ 2918607 w 2918607"/>
              <a:gd name="connsiteY1-4" fmla="*/ 0 h 3450590"/>
              <a:gd name="connsiteX2-5" fmla="*/ 2918607 w 2918607"/>
              <a:gd name="connsiteY2-6" fmla="*/ 3450590 h 3450590"/>
              <a:gd name="connsiteX3-7" fmla="*/ 844062 w 2918607"/>
              <a:gd name="connsiteY3-8" fmla="*/ 3450590 h 3450590"/>
              <a:gd name="connsiteX4-9" fmla="*/ 0 w 2918607"/>
              <a:gd name="connsiteY4-10" fmla="*/ 0 h 3450590"/>
              <a:gd name="connsiteX0-11" fmla="*/ 0 w 2918607"/>
              <a:gd name="connsiteY0-12" fmla="*/ 0 h 3450590"/>
              <a:gd name="connsiteX1-13" fmla="*/ 1301092 w 2918607"/>
              <a:gd name="connsiteY1-14" fmla="*/ 0 h 3450590"/>
              <a:gd name="connsiteX2-15" fmla="*/ 2918607 w 2918607"/>
              <a:gd name="connsiteY2-16" fmla="*/ 3450590 h 3450590"/>
              <a:gd name="connsiteX3-17" fmla="*/ 844062 w 2918607"/>
              <a:gd name="connsiteY3-18" fmla="*/ 3450590 h 3450590"/>
              <a:gd name="connsiteX4-19" fmla="*/ 0 w 2918607"/>
              <a:gd name="connsiteY4-20" fmla="*/ 0 h 3450590"/>
              <a:gd name="connsiteX0-21" fmla="*/ 0 w 2455839"/>
              <a:gd name="connsiteY0-22" fmla="*/ 0 h 3450590"/>
              <a:gd name="connsiteX1-23" fmla="*/ 1301092 w 2455839"/>
              <a:gd name="connsiteY1-24" fmla="*/ 0 h 3450590"/>
              <a:gd name="connsiteX2-25" fmla="*/ 2455839 w 2455839"/>
              <a:gd name="connsiteY2-26" fmla="*/ 3360279 h 3450590"/>
              <a:gd name="connsiteX3-27" fmla="*/ 844062 w 2455839"/>
              <a:gd name="connsiteY3-28" fmla="*/ 3450590 h 3450590"/>
              <a:gd name="connsiteX4-29" fmla="*/ 0 w 2455839"/>
              <a:gd name="connsiteY4-30" fmla="*/ 0 h 3450590"/>
              <a:gd name="connsiteX0-31" fmla="*/ 0 w 2580000"/>
              <a:gd name="connsiteY0-32" fmla="*/ 0 h 3770489"/>
              <a:gd name="connsiteX1-33" fmla="*/ 1301092 w 2580000"/>
              <a:gd name="connsiteY1-34" fmla="*/ 0 h 3770489"/>
              <a:gd name="connsiteX2-35" fmla="*/ 2580000 w 2580000"/>
              <a:gd name="connsiteY2-36" fmla="*/ 3770489 h 3770489"/>
              <a:gd name="connsiteX3-37" fmla="*/ 844062 w 2580000"/>
              <a:gd name="connsiteY3-38" fmla="*/ 3450590 h 3770489"/>
              <a:gd name="connsiteX4-39" fmla="*/ 0 w 2580000"/>
              <a:gd name="connsiteY4-40" fmla="*/ 0 h 3770489"/>
              <a:gd name="connsiteX0-41" fmla="*/ 0 w 2580000"/>
              <a:gd name="connsiteY0-42" fmla="*/ 0 h 3770489"/>
              <a:gd name="connsiteX1-43" fmla="*/ 1301092 w 2580000"/>
              <a:gd name="connsiteY1-44" fmla="*/ 0 h 3770489"/>
              <a:gd name="connsiteX2-45" fmla="*/ 2580000 w 2580000"/>
              <a:gd name="connsiteY2-46" fmla="*/ 3770489 h 3770489"/>
              <a:gd name="connsiteX3-47" fmla="*/ 934373 w 2580000"/>
              <a:gd name="connsiteY3-48" fmla="*/ 3770489 h 3770489"/>
              <a:gd name="connsiteX4-49" fmla="*/ 0 w 2580000"/>
              <a:gd name="connsiteY4-50" fmla="*/ 0 h 3770489"/>
              <a:gd name="connsiteX0-51" fmla="*/ 0 w 2580000"/>
              <a:gd name="connsiteY0-52" fmla="*/ 0 h 3782274"/>
              <a:gd name="connsiteX1-53" fmla="*/ 1301092 w 2580000"/>
              <a:gd name="connsiteY1-54" fmla="*/ 0 h 3782274"/>
              <a:gd name="connsiteX2-55" fmla="*/ 2580000 w 2580000"/>
              <a:gd name="connsiteY2-56" fmla="*/ 3770489 h 3782274"/>
              <a:gd name="connsiteX3-57" fmla="*/ 1589128 w 2580000"/>
              <a:gd name="connsiteY3-58" fmla="*/ 3782274 h 3782274"/>
              <a:gd name="connsiteX4-59" fmla="*/ 0 w 2580000"/>
              <a:gd name="connsiteY4-60" fmla="*/ 0 h 3782274"/>
              <a:gd name="connsiteX0-61" fmla="*/ 0 w 2580000"/>
              <a:gd name="connsiteY0-62" fmla="*/ 0 h 3782274"/>
              <a:gd name="connsiteX1-63" fmla="*/ 1876824 w 2580000"/>
              <a:gd name="connsiteY1-64" fmla="*/ 0 h 3782274"/>
              <a:gd name="connsiteX2-65" fmla="*/ 2580000 w 2580000"/>
              <a:gd name="connsiteY2-66" fmla="*/ 3770489 h 3782274"/>
              <a:gd name="connsiteX3-67" fmla="*/ 1589128 w 2580000"/>
              <a:gd name="connsiteY3-68" fmla="*/ 3782274 h 3782274"/>
              <a:gd name="connsiteX4-69" fmla="*/ 0 w 2580000"/>
              <a:gd name="connsiteY4-70" fmla="*/ 0 h 3782274"/>
              <a:gd name="connsiteX0-71" fmla="*/ 0 w 3494398"/>
              <a:gd name="connsiteY0-72" fmla="*/ 0 h 3782274"/>
              <a:gd name="connsiteX1-73" fmla="*/ 1876824 w 3494398"/>
              <a:gd name="connsiteY1-74" fmla="*/ 0 h 3782274"/>
              <a:gd name="connsiteX2-75" fmla="*/ 3494398 w 3494398"/>
              <a:gd name="connsiteY2-76" fmla="*/ 3770702 h 3782274"/>
              <a:gd name="connsiteX3-77" fmla="*/ 1589128 w 3494398"/>
              <a:gd name="connsiteY3-78" fmla="*/ 3782274 h 3782274"/>
              <a:gd name="connsiteX4-79" fmla="*/ 0 w 3494398"/>
              <a:gd name="connsiteY4-80" fmla="*/ 0 h 3782274"/>
              <a:gd name="connsiteX0-81" fmla="*/ 0 w 2670461"/>
              <a:gd name="connsiteY0-82" fmla="*/ 0 h 3782274"/>
              <a:gd name="connsiteX1-83" fmla="*/ 1052887 w 2670461"/>
              <a:gd name="connsiteY1-84" fmla="*/ 0 h 3782274"/>
              <a:gd name="connsiteX2-85" fmla="*/ 2670461 w 2670461"/>
              <a:gd name="connsiteY2-86" fmla="*/ 3770702 h 3782274"/>
              <a:gd name="connsiteX3-87" fmla="*/ 765191 w 2670461"/>
              <a:gd name="connsiteY3-88" fmla="*/ 3782274 h 3782274"/>
              <a:gd name="connsiteX4-89" fmla="*/ 0 w 2670461"/>
              <a:gd name="connsiteY4-90" fmla="*/ 0 h 3782274"/>
              <a:gd name="connsiteX0-91" fmla="*/ 0 w 2670461"/>
              <a:gd name="connsiteY0-92" fmla="*/ 0 h 3770702"/>
              <a:gd name="connsiteX1-93" fmla="*/ 1052887 w 2670461"/>
              <a:gd name="connsiteY1-94" fmla="*/ 0 h 3770702"/>
              <a:gd name="connsiteX2-95" fmla="*/ 2670461 w 2670461"/>
              <a:gd name="connsiteY2-96" fmla="*/ 3770702 h 3770702"/>
              <a:gd name="connsiteX3-97" fmla="*/ 1510161 w 2670461"/>
              <a:gd name="connsiteY3-98" fmla="*/ 3770702 h 3770702"/>
              <a:gd name="connsiteX4-99" fmla="*/ 0 w 2670461"/>
              <a:gd name="connsiteY4-100" fmla="*/ 0 h 3770702"/>
              <a:gd name="connsiteX0-101" fmla="*/ 0 w 2670461"/>
              <a:gd name="connsiteY0-102" fmla="*/ 0 h 3770702"/>
              <a:gd name="connsiteX1-103" fmla="*/ 1052887 w 2670461"/>
              <a:gd name="connsiteY1-104" fmla="*/ 0 h 3770702"/>
              <a:gd name="connsiteX2-105" fmla="*/ 2670461 w 2670461"/>
              <a:gd name="connsiteY2-106" fmla="*/ 3770702 h 3770702"/>
              <a:gd name="connsiteX3-107" fmla="*/ 1702048 w 2670461"/>
              <a:gd name="connsiteY3-108" fmla="*/ 3770561 h 3770702"/>
              <a:gd name="connsiteX4-109" fmla="*/ 0 w 2670461"/>
              <a:gd name="connsiteY4-110" fmla="*/ 0 h 3770702"/>
              <a:gd name="connsiteX0-111" fmla="*/ 0 w 2388276"/>
              <a:gd name="connsiteY0-112" fmla="*/ 0 h 3770702"/>
              <a:gd name="connsiteX1-113" fmla="*/ 770702 w 2388276"/>
              <a:gd name="connsiteY1-114" fmla="*/ 0 h 3770702"/>
              <a:gd name="connsiteX2-115" fmla="*/ 2388276 w 2388276"/>
              <a:gd name="connsiteY2-116" fmla="*/ 3770702 h 3770702"/>
              <a:gd name="connsiteX3-117" fmla="*/ 1419863 w 2388276"/>
              <a:gd name="connsiteY3-118" fmla="*/ 3770561 h 3770702"/>
              <a:gd name="connsiteX4-119" fmla="*/ 0 w 2388276"/>
              <a:gd name="connsiteY4-120" fmla="*/ 0 h 3770702"/>
              <a:gd name="connsiteX0-121" fmla="*/ 0 w 2388276"/>
              <a:gd name="connsiteY0-122" fmla="*/ 0 h 3770702"/>
              <a:gd name="connsiteX1-123" fmla="*/ 770702 w 2388276"/>
              <a:gd name="connsiteY1-124" fmla="*/ 0 h 3770702"/>
              <a:gd name="connsiteX2-125" fmla="*/ 2388276 w 2388276"/>
              <a:gd name="connsiteY2-126" fmla="*/ 3770702 h 3770702"/>
              <a:gd name="connsiteX3-127" fmla="*/ 1623067 w 2388276"/>
              <a:gd name="connsiteY3-128" fmla="*/ 3770561 h 3770702"/>
              <a:gd name="connsiteX4-129" fmla="*/ 0 w 2388276"/>
              <a:gd name="connsiteY4-130" fmla="*/ 0 h 3770702"/>
              <a:gd name="connsiteX0-131" fmla="*/ 0 w 2557612"/>
              <a:gd name="connsiteY0-132" fmla="*/ 0 h 4052929"/>
              <a:gd name="connsiteX1-133" fmla="*/ 770702 w 2557612"/>
              <a:gd name="connsiteY1-134" fmla="*/ 0 h 4052929"/>
              <a:gd name="connsiteX2-135" fmla="*/ 2557612 w 2557612"/>
              <a:gd name="connsiteY2-136" fmla="*/ 4052929 h 4052929"/>
              <a:gd name="connsiteX3-137" fmla="*/ 1623067 w 2557612"/>
              <a:gd name="connsiteY3-138" fmla="*/ 3770561 h 4052929"/>
              <a:gd name="connsiteX4-139" fmla="*/ 0 w 2557612"/>
              <a:gd name="connsiteY4-140" fmla="*/ 0 h 4052929"/>
              <a:gd name="connsiteX0-141" fmla="*/ 0 w 2557612"/>
              <a:gd name="connsiteY0-142" fmla="*/ 0 h 4052929"/>
              <a:gd name="connsiteX1-143" fmla="*/ 770702 w 2557612"/>
              <a:gd name="connsiteY1-144" fmla="*/ 0 h 4052929"/>
              <a:gd name="connsiteX2-145" fmla="*/ 2557612 w 2557612"/>
              <a:gd name="connsiteY2-146" fmla="*/ 4052929 h 4052929"/>
              <a:gd name="connsiteX3-147" fmla="*/ 1668219 w 2557612"/>
              <a:gd name="connsiteY3-148" fmla="*/ 4052929 h 4052929"/>
              <a:gd name="connsiteX4-149" fmla="*/ 0 w 2557612"/>
              <a:gd name="connsiteY4-150" fmla="*/ 0 h 4052929"/>
              <a:gd name="connsiteX0-151" fmla="*/ 0 w 2557612"/>
              <a:gd name="connsiteY0-152" fmla="*/ 0 h 4052929"/>
              <a:gd name="connsiteX1-153" fmla="*/ 770702 w 2557612"/>
              <a:gd name="connsiteY1-154" fmla="*/ 0 h 4052929"/>
              <a:gd name="connsiteX2-155" fmla="*/ 2557612 w 2557612"/>
              <a:gd name="connsiteY2-156" fmla="*/ 4052929 h 4052929"/>
              <a:gd name="connsiteX3-157" fmla="*/ 1728600 w 2557612"/>
              <a:gd name="connsiteY3-158" fmla="*/ 4052929 h 4052929"/>
              <a:gd name="connsiteX4-159" fmla="*/ 0 w 2557612"/>
              <a:gd name="connsiteY4-160" fmla="*/ 0 h 4052929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2557612" h="4052929">
                <a:moveTo>
                  <a:pt x="0" y="0"/>
                </a:moveTo>
                <a:lnTo>
                  <a:pt x="770702" y="0"/>
                </a:lnTo>
                <a:lnTo>
                  <a:pt x="2557612" y="4052929"/>
                </a:lnTo>
                <a:lnTo>
                  <a:pt x="1728600" y="4052929"/>
                </a:lnTo>
                <a:lnTo>
                  <a:pt x="0" y="0"/>
                </a:lnTo>
                <a:close/>
              </a:path>
            </a:pathLst>
          </a:cu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endParaRPr lang="en-US"/>
          </a:p>
        </xdr:txBody>
      </xdr:sp>
      <xdr:sp macro="" textlink="">
        <xdr:nvSpPr>
          <xdr:cNvPr id="10" name="Rectangle 15">
            <a:extLst>
              <a:ext uri="{FF2B5EF4-FFF2-40B4-BE49-F238E27FC236}">
                <a16:creationId xmlns:a16="http://schemas.microsoft.com/office/drawing/2014/main" id="{9E30025B-FD0D-8B20-0C96-9231183E89FD}"/>
              </a:ext>
            </a:extLst>
          </xdr:cNvPr>
          <xdr:cNvSpPr/>
        </xdr:nvSpPr>
        <xdr:spPr>
          <a:xfrm>
            <a:off x="0" y="3962400"/>
            <a:ext cx="2720340" cy="4514215"/>
          </a:xfrm>
          <a:custGeom>
            <a:avLst/>
            <a:gdLst>
              <a:gd name="connsiteX0" fmla="*/ 0 w 915670"/>
              <a:gd name="connsiteY0" fmla="*/ 0 h 5125085"/>
              <a:gd name="connsiteX1" fmla="*/ 915670 w 915670"/>
              <a:gd name="connsiteY1" fmla="*/ 0 h 5125085"/>
              <a:gd name="connsiteX2" fmla="*/ 915670 w 915670"/>
              <a:gd name="connsiteY2" fmla="*/ 5125085 h 5125085"/>
              <a:gd name="connsiteX3" fmla="*/ 0 w 915670"/>
              <a:gd name="connsiteY3" fmla="*/ 5125085 h 5125085"/>
              <a:gd name="connsiteX4" fmla="*/ 0 w 915670"/>
              <a:gd name="connsiteY4" fmla="*/ 0 h 5125085"/>
              <a:gd name="connsiteX0-1" fmla="*/ 0 w 2735201"/>
              <a:gd name="connsiteY0-2" fmla="*/ 0 h 5125085"/>
              <a:gd name="connsiteX1-3" fmla="*/ 2735201 w 2735201"/>
              <a:gd name="connsiteY1-4" fmla="*/ 12833 h 5125085"/>
              <a:gd name="connsiteX2-5" fmla="*/ 915670 w 2735201"/>
              <a:gd name="connsiteY2-6" fmla="*/ 5125085 h 5125085"/>
              <a:gd name="connsiteX3-7" fmla="*/ 0 w 2735201"/>
              <a:gd name="connsiteY3-8" fmla="*/ 5125085 h 5125085"/>
              <a:gd name="connsiteX4-9" fmla="*/ 0 w 2735201"/>
              <a:gd name="connsiteY4-10" fmla="*/ 0 h 5125085"/>
              <a:gd name="connsiteX0-11" fmla="*/ 1937714 w 2735201"/>
              <a:gd name="connsiteY0-12" fmla="*/ 0 h 5130487"/>
              <a:gd name="connsiteX1-13" fmla="*/ 2735201 w 2735201"/>
              <a:gd name="connsiteY1-14" fmla="*/ 18235 h 5130487"/>
              <a:gd name="connsiteX2-15" fmla="*/ 915670 w 2735201"/>
              <a:gd name="connsiteY2-16" fmla="*/ 5130487 h 5130487"/>
              <a:gd name="connsiteX3-17" fmla="*/ 0 w 2735201"/>
              <a:gd name="connsiteY3-18" fmla="*/ 5130487 h 5130487"/>
              <a:gd name="connsiteX4-19" fmla="*/ 1937714 w 2735201"/>
              <a:gd name="connsiteY4-20" fmla="*/ 0 h 5130487"/>
              <a:gd name="connsiteX0-21" fmla="*/ 1937714 w 2778412"/>
              <a:gd name="connsiteY0-22" fmla="*/ 4333 h 5134820"/>
              <a:gd name="connsiteX1-23" fmla="*/ 2778412 w 2778412"/>
              <a:gd name="connsiteY1-24" fmla="*/ 0 h 5134820"/>
              <a:gd name="connsiteX2-25" fmla="*/ 915670 w 2778412"/>
              <a:gd name="connsiteY2-26" fmla="*/ 5134820 h 5134820"/>
              <a:gd name="connsiteX3-27" fmla="*/ 0 w 2778412"/>
              <a:gd name="connsiteY3-28" fmla="*/ 5134820 h 5134820"/>
              <a:gd name="connsiteX4-29" fmla="*/ 1937714 w 2778412"/>
              <a:gd name="connsiteY4-30" fmla="*/ 4333 h 5134820"/>
              <a:gd name="connsiteX0-31" fmla="*/ 1942047 w 2778412"/>
              <a:gd name="connsiteY0-32" fmla="*/ 0 h 5134820"/>
              <a:gd name="connsiteX1-33" fmla="*/ 2778412 w 2778412"/>
              <a:gd name="connsiteY1-34" fmla="*/ 0 h 5134820"/>
              <a:gd name="connsiteX2-35" fmla="*/ 915670 w 2778412"/>
              <a:gd name="connsiteY2-36" fmla="*/ 5134820 h 5134820"/>
              <a:gd name="connsiteX3-37" fmla="*/ 0 w 2778412"/>
              <a:gd name="connsiteY3-38" fmla="*/ 5134820 h 5134820"/>
              <a:gd name="connsiteX4-39" fmla="*/ 1942047 w 2778412"/>
              <a:gd name="connsiteY4-40" fmla="*/ 0 h 5134820"/>
              <a:gd name="connsiteX0-41" fmla="*/ 1935698 w 2778412"/>
              <a:gd name="connsiteY0-42" fmla="*/ 0 h 5217001"/>
              <a:gd name="connsiteX1-43" fmla="*/ 2778412 w 2778412"/>
              <a:gd name="connsiteY1-44" fmla="*/ 82181 h 5217001"/>
              <a:gd name="connsiteX2-45" fmla="*/ 915670 w 2778412"/>
              <a:gd name="connsiteY2-46" fmla="*/ 5217001 h 5217001"/>
              <a:gd name="connsiteX3-47" fmla="*/ 0 w 2778412"/>
              <a:gd name="connsiteY3-48" fmla="*/ 5217001 h 5217001"/>
              <a:gd name="connsiteX4-49" fmla="*/ 1935698 w 2778412"/>
              <a:gd name="connsiteY4-50" fmla="*/ 0 h 5217001"/>
              <a:gd name="connsiteX0-51" fmla="*/ 1935698 w 2740317"/>
              <a:gd name="connsiteY0-52" fmla="*/ 0 h 5217001"/>
              <a:gd name="connsiteX1-53" fmla="*/ 2740317 w 2740317"/>
              <a:gd name="connsiteY1-54" fmla="*/ 0 h 5217001"/>
              <a:gd name="connsiteX2-55" fmla="*/ 915670 w 2740317"/>
              <a:gd name="connsiteY2-56" fmla="*/ 5217001 h 5217001"/>
              <a:gd name="connsiteX3-57" fmla="*/ 0 w 2740317"/>
              <a:gd name="connsiteY3-58" fmla="*/ 5217001 h 5217001"/>
              <a:gd name="connsiteX4-59" fmla="*/ 1935698 w 2740317"/>
              <a:gd name="connsiteY4-60" fmla="*/ 0 h 5217001"/>
              <a:gd name="connsiteX0-61" fmla="*/ 1915013 w 2740317"/>
              <a:gd name="connsiteY0-62" fmla="*/ 0 h 5217001"/>
              <a:gd name="connsiteX1-63" fmla="*/ 2740317 w 2740317"/>
              <a:gd name="connsiteY1-64" fmla="*/ 0 h 5217001"/>
              <a:gd name="connsiteX2-65" fmla="*/ 915670 w 2740317"/>
              <a:gd name="connsiteY2-66" fmla="*/ 5217001 h 5217001"/>
              <a:gd name="connsiteX3-67" fmla="*/ 0 w 2740317"/>
              <a:gd name="connsiteY3-68" fmla="*/ 5217001 h 5217001"/>
              <a:gd name="connsiteX4-69" fmla="*/ 1915013 w 2740317"/>
              <a:gd name="connsiteY4-70" fmla="*/ 0 h 5217001"/>
              <a:gd name="connsiteX0-71" fmla="*/ 1908664 w 2740317"/>
              <a:gd name="connsiteY0-72" fmla="*/ 1494 h 5217001"/>
              <a:gd name="connsiteX1-73" fmla="*/ 2740317 w 2740317"/>
              <a:gd name="connsiteY1-74" fmla="*/ 0 h 5217001"/>
              <a:gd name="connsiteX2-75" fmla="*/ 915670 w 2740317"/>
              <a:gd name="connsiteY2-76" fmla="*/ 5217001 h 5217001"/>
              <a:gd name="connsiteX3-77" fmla="*/ 0 w 2740317"/>
              <a:gd name="connsiteY3-78" fmla="*/ 5217001 h 5217001"/>
              <a:gd name="connsiteX4-79" fmla="*/ 1908664 w 2740317"/>
              <a:gd name="connsiteY4-80" fmla="*/ 1494 h 5217001"/>
              <a:gd name="connsiteX0-81" fmla="*/ 1908664 w 2740317"/>
              <a:gd name="connsiteY0-82" fmla="*/ 0 h 5223117"/>
              <a:gd name="connsiteX1-83" fmla="*/ 2740317 w 2740317"/>
              <a:gd name="connsiteY1-84" fmla="*/ 6116 h 5223117"/>
              <a:gd name="connsiteX2-85" fmla="*/ 915670 w 2740317"/>
              <a:gd name="connsiteY2-86" fmla="*/ 5223117 h 5223117"/>
              <a:gd name="connsiteX3-87" fmla="*/ 0 w 2740317"/>
              <a:gd name="connsiteY3-88" fmla="*/ 5223117 h 5223117"/>
              <a:gd name="connsiteX4-89" fmla="*/ 1908664 w 2740317"/>
              <a:gd name="connsiteY4-90" fmla="*/ 0 h 5223117"/>
              <a:gd name="connsiteX0-91" fmla="*/ 1908664 w 2720124"/>
              <a:gd name="connsiteY0-92" fmla="*/ 0 h 5223117"/>
              <a:gd name="connsiteX1-93" fmla="*/ 2720124 w 2720124"/>
              <a:gd name="connsiteY1-94" fmla="*/ 1059 h 5223117"/>
              <a:gd name="connsiteX2-95" fmla="*/ 915670 w 2720124"/>
              <a:gd name="connsiteY2-96" fmla="*/ 5223117 h 5223117"/>
              <a:gd name="connsiteX3-97" fmla="*/ 0 w 2720124"/>
              <a:gd name="connsiteY3-98" fmla="*/ 5223117 h 5223117"/>
              <a:gd name="connsiteX4-99" fmla="*/ 1908664 w 2720124"/>
              <a:gd name="connsiteY4-100" fmla="*/ 0 h 5223117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2720124" h="5223117">
                <a:moveTo>
                  <a:pt x="1908664" y="0"/>
                </a:moveTo>
                <a:lnTo>
                  <a:pt x="2720124" y="1059"/>
                </a:lnTo>
                <a:lnTo>
                  <a:pt x="915670" y="5223117"/>
                </a:lnTo>
                <a:lnTo>
                  <a:pt x="0" y="5223117"/>
                </a:lnTo>
                <a:lnTo>
                  <a:pt x="1908664" y="0"/>
                </a:lnTo>
                <a:close/>
              </a:path>
            </a:pathLst>
          </a:custGeom>
          <a:gradFill>
            <a:gsLst>
              <a:gs pos="0">
                <a:srgbClr val="FFC000"/>
              </a:gs>
              <a:gs pos="100000">
                <a:schemeClr val="bg1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57150</xdr:colOff>
      <xdr:row>32</xdr:row>
      <xdr:rowOff>142875</xdr:rowOff>
    </xdr:from>
    <xdr:to>
      <xdr:col>6</xdr:col>
      <xdr:colOff>3719830</xdr:colOff>
      <xdr:row>35</xdr:row>
      <xdr:rowOff>141605</xdr:rowOff>
    </xdr:to>
    <xdr:sp macro="" textlink="">
      <xdr:nvSpPr>
        <xdr:cNvPr id="11" name="Text Box 19">
          <a:extLst>
            <a:ext uri="{FF2B5EF4-FFF2-40B4-BE49-F238E27FC236}">
              <a16:creationId xmlns:a16="http://schemas.microsoft.com/office/drawing/2014/main" id="{88176C02-B95F-4D55-BD86-64BA3C05EECA}"/>
            </a:ext>
          </a:extLst>
        </xdr:cNvPr>
        <xdr:cNvSpPr txBox="1"/>
      </xdr:nvSpPr>
      <xdr:spPr>
        <a:xfrm>
          <a:off x="333375" y="5324475"/>
          <a:ext cx="4786630" cy="48450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n-US" sz="2400">
              <a:solidFill>
                <a:srgbClr val="FFFFFF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1209675</xdr:colOff>
      <xdr:row>0</xdr:row>
      <xdr:rowOff>0</xdr:rowOff>
    </xdr:from>
    <xdr:to>
      <xdr:col>10</xdr:col>
      <xdr:colOff>603885</xdr:colOff>
      <xdr:row>2</xdr:row>
      <xdr:rowOff>34925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8658DD8A-5387-4BF0-9E7A-325E6C44ACBA}"/>
            </a:ext>
          </a:extLst>
        </xdr:cNvPr>
        <xdr:cNvSpPr txBox="1"/>
      </xdr:nvSpPr>
      <xdr:spPr>
        <a:xfrm>
          <a:off x="2609850" y="0"/>
          <a:ext cx="5699760" cy="35877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US" sz="2600">
              <a:solidFill>
                <a:srgbClr val="1F3864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KECAMATAN BONTOMANAI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171450</xdr:colOff>
      <xdr:row>11</xdr:row>
      <xdr:rowOff>28575</xdr:rowOff>
    </xdr:from>
    <xdr:to>
      <xdr:col>16</xdr:col>
      <xdr:colOff>521970</xdr:colOff>
      <xdr:row>22</xdr:row>
      <xdr:rowOff>55880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DD6AC5C8-41C0-4E35-854E-DDB9D687A0CC}"/>
            </a:ext>
          </a:extLst>
        </xdr:cNvPr>
        <xdr:cNvSpPr txBox="1"/>
      </xdr:nvSpPr>
      <xdr:spPr>
        <a:xfrm>
          <a:off x="171450" y="1809750"/>
          <a:ext cx="12980670" cy="180848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non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n-US" sz="4800">
              <a:solidFill>
                <a:srgbClr val="47AEB9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REALISASI FISIK DAN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n-US" sz="4800">
              <a:solidFill>
                <a:srgbClr val="47AEB9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KEUANGAN (RFK)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171450</xdr:colOff>
      <xdr:row>21</xdr:row>
      <xdr:rowOff>47625</xdr:rowOff>
    </xdr:from>
    <xdr:to>
      <xdr:col>6</xdr:col>
      <xdr:colOff>3377565</xdr:colOff>
      <xdr:row>27</xdr:row>
      <xdr:rowOff>9525</xdr:rowOff>
    </xdr:to>
    <xdr:sp macro="" textlink="">
      <xdr:nvSpPr>
        <xdr:cNvPr id="14" name="Text Box 28">
          <a:extLst>
            <a:ext uri="{FF2B5EF4-FFF2-40B4-BE49-F238E27FC236}">
              <a16:creationId xmlns:a16="http://schemas.microsoft.com/office/drawing/2014/main" id="{9B22C793-D670-4EAB-A9E2-87DF932F0457}"/>
            </a:ext>
          </a:extLst>
        </xdr:cNvPr>
        <xdr:cNvSpPr txBox="1"/>
      </xdr:nvSpPr>
      <xdr:spPr>
        <a:xfrm>
          <a:off x="171450" y="3448050"/>
          <a:ext cx="4606290" cy="93345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US" sz="3600">
              <a:solidFill>
                <a:srgbClr val="1F3864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T.A 2025</a:t>
          </a:r>
        </a:p>
        <a:p>
          <a:pPr>
            <a:lnSpc>
              <a:spcPct val="107000"/>
            </a:lnSpc>
            <a:spcAft>
              <a:spcPts val="800"/>
            </a:spcAft>
          </a:pPr>
          <a:endParaRPr lang="en-US" sz="3600">
            <a:solidFill>
              <a:srgbClr val="1F3864"/>
            </a:solidFill>
            <a:effectLst/>
            <a:latin typeface="Arial Black" panose="020B0A040201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6</xdr:col>
      <xdr:colOff>195580</xdr:colOff>
      <xdr:row>4</xdr:row>
      <xdr:rowOff>102235</xdr:rowOff>
    </xdr:to>
    <xdr:sp macro="" textlink="">
      <xdr:nvSpPr>
        <xdr:cNvPr id="15" name="Text Box 43">
          <a:extLst>
            <a:ext uri="{FF2B5EF4-FFF2-40B4-BE49-F238E27FC236}">
              <a16:creationId xmlns:a16="http://schemas.microsoft.com/office/drawing/2014/main" id="{C72DF71C-5D27-44E6-A76E-4A70D961C8C4}"/>
            </a:ext>
          </a:extLst>
        </xdr:cNvPr>
        <xdr:cNvSpPr txBox="1"/>
      </xdr:nvSpPr>
      <xdr:spPr>
        <a:xfrm>
          <a:off x="95250" y="0"/>
          <a:ext cx="1500505" cy="74993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US" sz="3600">
              <a:solidFill>
                <a:srgbClr val="FFFFFF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2024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3719830</xdr:colOff>
      <xdr:row>0</xdr:row>
      <xdr:rowOff>125730</xdr:rowOff>
    </xdr:from>
    <xdr:to>
      <xdr:col>6</xdr:col>
      <xdr:colOff>3719830</xdr:colOff>
      <xdr:row>4</xdr:row>
      <xdr:rowOff>76835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3E4F9D4F-115C-4C94-AD35-CA08CFA43AFA}"/>
            </a:ext>
          </a:extLst>
        </xdr:cNvPr>
        <xdr:cNvCxnSpPr/>
      </xdr:nvCxnSpPr>
      <xdr:spPr>
        <a:xfrm>
          <a:off x="5120005" y="125730"/>
          <a:ext cx="0" cy="598805"/>
        </a:xfrm>
        <a:prstGeom prst="line">
          <a:avLst/>
        </a:prstGeom>
        <a:ln w="28575">
          <a:solidFill>
            <a:srgbClr val="47AEB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1224864</xdr:colOff>
      <xdr:row>2</xdr:row>
      <xdr:rowOff>115587</xdr:rowOff>
    </xdr:from>
    <xdr:to>
      <xdr:col>7</xdr:col>
      <xdr:colOff>184099</xdr:colOff>
      <xdr:row>4</xdr:row>
      <xdr:rowOff>159403</xdr:rowOff>
    </xdr:to>
    <xdr:sp macro="" textlink="">
      <xdr:nvSpPr>
        <xdr:cNvPr id="17" name="Text Box 54">
          <a:extLst>
            <a:ext uri="{FF2B5EF4-FFF2-40B4-BE49-F238E27FC236}">
              <a16:creationId xmlns:a16="http://schemas.microsoft.com/office/drawing/2014/main" id="{3EE8E0B0-4C22-4630-8A11-4B0EF9FD1AC2}"/>
            </a:ext>
          </a:extLst>
        </xdr:cNvPr>
        <xdr:cNvSpPr txBox="1"/>
      </xdr:nvSpPr>
      <xdr:spPr>
        <a:xfrm>
          <a:off x="2625039" y="439437"/>
          <a:ext cx="2778760" cy="367666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id-ID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BULAN</a:t>
          </a:r>
          <a:r>
            <a:rPr lang="id-ID" sz="14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altLang="id-ID" sz="14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APRIL</a:t>
          </a:r>
          <a:r>
            <a:rPr lang="en-US" sz="14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2025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612862</xdr:colOff>
      <xdr:row>1</xdr:row>
      <xdr:rowOff>30635</xdr:rowOff>
    </xdr:from>
    <xdr:to>
      <xdr:col>6</xdr:col>
      <xdr:colOff>1098637</xdr:colOff>
      <xdr:row>4</xdr:row>
      <xdr:rowOff>71909</xdr:rowOff>
    </xdr:to>
    <xdr:pic>
      <xdr:nvPicPr>
        <xdr:cNvPr id="18" name="Picture 10">
          <a:extLst>
            <a:ext uri="{FF2B5EF4-FFF2-40B4-BE49-F238E27FC236}">
              <a16:creationId xmlns:a16="http://schemas.microsoft.com/office/drawing/2014/main" id="{08E84F85-987B-4451-BB86-7833E5D9A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13037" y="192560"/>
          <a:ext cx="485775" cy="52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2257425</xdr:colOff>
      <xdr:row>5</xdr:row>
      <xdr:rowOff>38100</xdr:rowOff>
    </xdr:from>
    <xdr:to>
      <xdr:col>8</xdr:col>
      <xdr:colOff>563245</xdr:colOff>
      <xdr:row>51</xdr:row>
      <xdr:rowOff>66675</xdr:rowOff>
    </xdr:to>
    <xdr:sp macro="" textlink="">
      <xdr:nvSpPr>
        <xdr:cNvPr id="2" name="Freeform: Shape 12">
          <a:extLst>
            <a:ext uri="{FF2B5EF4-FFF2-40B4-BE49-F238E27FC236}">
              <a16:creationId xmlns:a16="http://schemas.microsoft.com/office/drawing/2014/main" id="{4CBE8D7E-4AD4-4A78-9386-683B325A9E8A}"/>
            </a:ext>
          </a:extLst>
        </xdr:cNvPr>
        <xdr:cNvSpPr/>
      </xdr:nvSpPr>
      <xdr:spPr>
        <a:xfrm rot="985179">
          <a:off x="3657600" y="847725"/>
          <a:ext cx="3306445" cy="7477125"/>
        </a:xfrm>
        <a:custGeom>
          <a:avLst/>
          <a:gdLst>
            <a:gd name="connsiteX0" fmla="*/ 220717 w 1340069"/>
            <a:gd name="connsiteY0" fmla="*/ 47296 h 409903"/>
            <a:gd name="connsiteX1" fmla="*/ 0 w 1340069"/>
            <a:gd name="connsiteY1" fmla="*/ 409903 h 409903"/>
            <a:gd name="connsiteX2" fmla="*/ 1040524 w 1340069"/>
            <a:gd name="connsiteY2" fmla="*/ 409903 h 409903"/>
            <a:gd name="connsiteX3" fmla="*/ 1340069 w 1340069"/>
            <a:gd name="connsiteY3" fmla="*/ 0 h 409903"/>
            <a:gd name="connsiteX4" fmla="*/ 220717 w 1340069"/>
            <a:gd name="connsiteY4" fmla="*/ 47296 h 409903"/>
            <a:gd name="connsiteX0-1" fmla="*/ 2570896 w 2570896"/>
            <a:gd name="connsiteY0-2" fmla="*/ 0 h 3591584"/>
            <a:gd name="connsiteX1-3" fmla="*/ 0 w 2570896"/>
            <a:gd name="connsiteY1-4" fmla="*/ 3591584 h 3591584"/>
            <a:gd name="connsiteX2-5" fmla="*/ 1040524 w 2570896"/>
            <a:gd name="connsiteY2-6" fmla="*/ 3591584 h 3591584"/>
            <a:gd name="connsiteX3-7" fmla="*/ 1340069 w 2570896"/>
            <a:gd name="connsiteY3-8" fmla="*/ 3181681 h 3591584"/>
            <a:gd name="connsiteX4-9" fmla="*/ 2570896 w 2570896"/>
            <a:gd name="connsiteY4-10" fmla="*/ 0 h 3591584"/>
            <a:gd name="connsiteX0-11" fmla="*/ 2570896 w 3659905"/>
            <a:gd name="connsiteY0-12" fmla="*/ 350877 h 3942461"/>
            <a:gd name="connsiteX1-13" fmla="*/ 0 w 3659905"/>
            <a:gd name="connsiteY1-14" fmla="*/ 3942461 h 3942461"/>
            <a:gd name="connsiteX2-15" fmla="*/ 1040524 w 3659905"/>
            <a:gd name="connsiteY2-16" fmla="*/ 3942461 h 3942461"/>
            <a:gd name="connsiteX3-17" fmla="*/ 3659905 w 3659905"/>
            <a:gd name="connsiteY3-18" fmla="*/ 0 h 3942461"/>
            <a:gd name="connsiteX4-19" fmla="*/ 2570896 w 3659905"/>
            <a:gd name="connsiteY4-20" fmla="*/ 350877 h 3942461"/>
            <a:gd name="connsiteX0-21" fmla="*/ 2914145 w 3659905"/>
            <a:gd name="connsiteY0-22" fmla="*/ 0 h 3942461"/>
            <a:gd name="connsiteX1-23" fmla="*/ 0 w 3659905"/>
            <a:gd name="connsiteY1-24" fmla="*/ 3942461 h 3942461"/>
            <a:gd name="connsiteX2-25" fmla="*/ 1040524 w 3659905"/>
            <a:gd name="connsiteY2-26" fmla="*/ 3942461 h 3942461"/>
            <a:gd name="connsiteX3-27" fmla="*/ 3659905 w 3659905"/>
            <a:gd name="connsiteY3-28" fmla="*/ 0 h 3942461"/>
            <a:gd name="connsiteX4-29" fmla="*/ 2914145 w 3659905"/>
            <a:gd name="connsiteY4-30" fmla="*/ 0 h 3942461"/>
            <a:gd name="connsiteX0-31" fmla="*/ 2750325 w 3496085"/>
            <a:gd name="connsiteY0-32" fmla="*/ 0 h 3942461"/>
            <a:gd name="connsiteX1-33" fmla="*/ 0 w 3496085"/>
            <a:gd name="connsiteY1-34" fmla="*/ 3942461 h 3942461"/>
            <a:gd name="connsiteX2-35" fmla="*/ 876704 w 3496085"/>
            <a:gd name="connsiteY2-36" fmla="*/ 3942461 h 3942461"/>
            <a:gd name="connsiteX3-37" fmla="*/ 3496085 w 3496085"/>
            <a:gd name="connsiteY3-38" fmla="*/ 0 h 3942461"/>
            <a:gd name="connsiteX4-39" fmla="*/ 2750325 w 3496085"/>
            <a:gd name="connsiteY4-40" fmla="*/ 0 h 3942461"/>
            <a:gd name="connsiteX0-41" fmla="*/ 2845889 w 3591649"/>
            <a:gd name="connsiteY0-42" fmla="*/ 0 h 4052962"/>
            <a:gd name="connsiteX1-43" fmla="*/ 0 w 3591649"/>
            <a:gd name="connsiteY1-44" fmla="*/ 4052962 h 4052962"/>
            <a:gd name="connsiteX2-45" fmla="*/ 972268 w 3591649"/>
            <a:gd name="connsiteY2-46" fmla="*/ 3942461 h 4052962"/>
            <a:gd name="connsiteX3-47" fmla="*/ 3591649 w 3591649"/>
            <a:gd name="connsiteY3-48" fmla="*/ 0 h 4052962"/>
            <a:gd name="connsiteX4-49" fmla="*/ 2845889 w 3591649"/>
            <a:gd name="connsiteY4-50" fmla="*/ 0 h 4052962"/>
            <a:gd name="connsiteX0-51" fmla="*/ 2845889 w 3591649"/>
            <a:gd name="connsiteY0-52" fmla="*/ 0 h 4052962"/>
            <a:gd name="connsiteX1-53" fmla="*/ 0 w 3591649"/>
            <a:gd name="connsiteY1-54" fmla="*/ 4052962 h 4052962"/>
            <a:gd name="connsiteX2-55" fmla="*/ 904016 w 3591649"/>
            <a:gd name="connsiteY2-56" fmla="*/ 4052962 h 4052962"/>
            <a:gd name="connsiteX3-57" fmla="*/ 3591649 w 3591649"/>
            <a:gd name="connsiteY3-58" fmla="*/ 0 h 4052962"/>
            <a:gd name="connsiteX4-59" fmla="*/ 2845889 w 3591649"/>
            <a:gd name="connsiteY4-60" fmla="*/ 0 h 4052962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3591649" h="4052962">
              <a:moveTo>
                <a:pt x="2845889" y="0"/>
              </a:moveTo>
              <a:lnTo>
                <a:pt x="0" y="4052962"/>
              </a:lnTo>
              <a:lnTo>
                <a:pt x="904016" y="4052962"/>
              </a:lnTo>
              <a:lnTo>
                <a:pt x="3591649" y="0"/>
              </a:lnTo>
              <a:lnTo>
                <a:pt x="2845889" y="0"/>
              </a:lnTo>
              <a:close/>
            </a:path>
          </a:pathLst>
        </a:cu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76200</xdr:colOff>
      <xdr:row>0</xdr:row>
      <xdr:rowOff>0</xdr:rowOff>
    </xdr:from>
    <xdr:to>
      <xdr:col>6</xdr:col>
      <xdr:colOff>506095</xdr:colOff>
      <xdr:row>7</xdr:row>
      <xdr:rowOff>155575</xdr:rowOff>
    </xdr:to>
    <xdr:sp macro="" textlink="">
      <xdr:nvSpPr>
        <xdr:cNvPr id="3" name="Rectangle 29">
          <a:extLst>
            <a:ext uri="{FF2B5EF4-FFF2-40B4-BE49-F238E27FC236}">
              <a16:creationId xmlns:a16="http://schemas.microsoft.com/office/drawing/2014/main" id="{3B348FD1-C45E-4D83-AD53-8DE250251824}"/>
            </a:ext>
          </a:extLst>
        </xdr:cNvPr>
        <xdr:cNvSpPr/>
      </xdr:nvSpPr>
      <xdr:spPr>
        <a:xfrm>
          <a:off x="76200" y="0"/>
          <a:ext cx="1830070" cy="1289050"/>
        </a:xfrm>
        <a:custGeom>
          <a:avLst/>
          <a:gdLst>
            <a:gd name="connsiteX0" fmla="*/ 0 w 2309495"/>
            <a:gd name="connsiteY0" fmla="*/ 0 h 2814955"/>
            <a:gd name="connsiteX1" fmla="*/ 2309495 w 2309495"/>
            <a:gd name="connsiteY1" fmla="*/ 0 h 2814955"/>
            <a:gd name="connsiteX2" fmla="*/ 2309495 w 2309495"/>
            <a:gd name="connsiteY2" fmla="*/ 2814955 h 2814955"/>
            <a:gd name="connsiteX3" fmla="*/ 0 w 2309495"/>
            <a:gd name="connsiteY3" fmla="*/ 2814955 h 2814955"/>
            <a:gd name="connsiteX4" fmla="*/ 0 w 2309495"/>
            <a:gd name="connsiteY4" fmla="*/ 0 h 2814955"/>
            <a:gd name="connsiteX0-1" fmla="*/ 0 w 2309495"/>
            <a:gd name="connsiteY0-2" fmla="*/ 0 h 2814955"/>
            <a:gd name="connsiteX1-3" fmla="*/ 2309495 w 2309495"/>
            <a:gd name="connsiteY1-4" fmla="*/ 0 h 2814955"/>
            <a:gd name="connsiteX2-5" fmla="*/ 1467285 w 2309495"/>
            <a:gd name="connsiteY2-6" fmla="*/ 2814955 h 2814955"/>
            <a:gd name="connsiteX3-7" fmla="*/ 0 w 2309495"/>
            <a:gd name="connsiteY3-8" fmla="*/ 2814955 h 2814955"/>
            <a:gd name="connsiteX4-9" fmla="*/ 0 w 2309495"/>
            <a:gd name="connsiteY4-10" fmla="*/ 0 h 2814955"/>
            <a:gd name="connsiteX0-11" fmla="*/ 0 w 3158839"/>
            <a:gd name="connsiteY0-12" fmla="*/ 7998 h 2822953"/>
            <a:gd name="connsiteX1-13" fmla="*/ 2309495 w 3158839"/>
            <a:gd name="connsiteY1-14" fmla="*/ 7998 h 2822953"/>
            <a:gd name="connsiteX2-15" fmla="*/ 3158836 w 3158839"/>
            <a:gd name="connsiteY2-16" fmla="*/ 7998 h 2822953"/>
            <a:gd name="connsiteX3-17" fmla="*/ 1467285 w 3158839"/>
            <a:gd name="connsiteY3-18" fmla="*/ 2822953 h 2822953"/>
            <a:gd name="connsiteX4-19" fmla="*/ 0 w 3158839"/>
            <a:gd name="connsiteY4-20" fmla="*/ 2822953 h 2822953"/>
            <a:gd name="connsiteX5" fmla="*/ 0 w 3158839"/>
            <a:gd name="connsiteY5" fmla="*/ 7998 h 2822953"/>
            <a:gd name="connsiteX0-21" fmla="*/ 0 w 3158836"/>
            <a:gd name="connsiteY0-22" fmla="*/ 0 h 2814955"/>
            <a:gd name="connsiteX1-23" fmla="*/ 3158836 w 3158836"/>
            <a:gd name="connsiteY1-24" fmla="*/ 0 h 2814955"/>
            <a:gd name="connsiteX2-25" fmla="*/ 1467285 w 3158836"/>
            <a:gd name="connsiteY2-26" fmla="*/ 2814955 h 2814955"/>
            <a:gd name="connsiteX3-27" fmla="*/ 0 w 3158836"/>
            <a:gd name="connsiteY3-28" fmla="*/ 2814955 h 2814955"/>
            <a:gd name="connsiteX4-29" fmla="*/ 0 w 3158836"/>
            <a:gd name="connsiteY4-30" fmla="*/ 0 h 2814955"/>
            <a:gd name="connsiteX0-31" fmla="*/ 0 w 3158836"/>
            <a:gd name="connsiteY0-32" fmla="*/ 0 h 2814955"/>
            <a:gd name="connsiteX1-33" fmla="*/ 3158836 w 3158836"/>
            <a:gd name="connsiteY1-34" fmla="*/ 0 h 2814955"/>
            <a:gd name="connsiteX2-35" fmla="*/ 2206610 w 3158836"/>
            <a:gd name="connsiteY2-36" fmla="*/ 2814955 h 2814955"/>
            <a:gd name="connsiteX3-37" fmla="*/ 0 w 3158836"/>
            <a:gd name="connsiteY3-38" fmla="*/ 2814955 h 2814955"/>
            <a:gd name="connsiteX4-39" fmla="*/ 0 w 3158836"/>
            <a:gd name="connsiteY4-40" fmla="*/ 0 h 2814955"/>
            <a:gd name="connsiteX0-41" fmla="*/ 0 w 3158836"/>
            <a:gd name="connsiteY0-42" fmla="*/ 0 h 2814955"/>
            <a:gd name="connsiteX1-43" fmla="*/ 3158836 w 3158836"/>
            <a:gd name="connsiteY1-44" fmla="*/ 0 h 2814955"/>
            <a:gd name="connsiteX2-45" fmla="*/ 2576272 w 3158836"/>
            <a:gd name="connsiteY2-46" fmla="*/ 2814955 h 2814955"/>
            <a:gd name="connsiteX3-47" fmla="*/ 0 w 3158836"/>
            <a:gd name="connsiteY3-48" fmla="*/ 2814955 h 2814955"/>
            <a:gd name="connsiteX4-49" fmla="*/ 0 w 3158836"/>
            <a:gd name="connsiteY4-50" fmla="*/ 0 h 2814955"/>
            <a:gd name="connsiteX0-51" fmla="*/ 0 w 3158836"/>
            <a:gd name="connsiteY0-52" fmla="*/ 0 h 2814955"/>
            <a:gd name="connsiteX1-53" fmla="*/ 3158836 w 3158836"/>
            <a:gd name="connsiteY1-54" fmla="*/ 0 h 2814955"/>
            <a:gd name="connsiteX2-55" fmla="*/ 2156954 w 3158836"/>
            <a:gd name="connsiteY2-56" fmla="*/ 2812869 h 2814955"/>
            <a:gd name="connsiteX3-57" fmla="*/ 0 w 3158836"/>
            <a:gd name="connsiteY3-58" fmla="*/ 2814955 h 2814955"/>
            <a:gd name="connsiteX4-59" fmla="*/ 0 w 3158836"/>
            <a:gd name="connsiteY4-60" fmla="*/ 0 h 2814955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3158836" h="2814955">
              <a:moveTo>
                <a:pt x="0" y="0"/>
              </a:moveTo>
              <a:lnTo>
                <a:pt x="3158836" y="0"/>
              </a:lnTo>
              <a:lnTo>
                <a:pt x="2156954" y="2812869"/>
              </a:lnTo>
              <a:lnTo>
                <a:pt x="0" y="2814955"/>
              </a:lnTo>
              <a:lnTo>
                <a:pt x="0" y="0"/>
              </a:lnTo>
              <a:close/>
            </a:path>
          </a:pathLst>
        </a:custGeom>
        <a:solidFill>
          <a:srgbClr val="47AEB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222250</xdr:colOff>
      <xdr:row>28</xdr:row>
      <xdr:rowOff>0</xdr:rowOff>
    </xdr:from>
    <xdr:to>
      <xdr:col>12</xdr:col>
      <xdr:colOff>698501</xdr:colOff>
      <xdr:row>50</xdr:row>
      <xdr:rowOff>0</xdr:rowOff>
    </xdr:to>
    <xdr:sp macro="" textlink="">
      <xdr:nvSpPr>
        <xdr:cNvPr id="4" name="Rectangle 8">
          <a:extLst>
            <a:ext uri="{FF2B5EF4-FFF2-40B4-BE49-F238E27FC236}">
              <a16:creationId xmlns:a16="http://schemas.microsoft.com/office/drawing/2014/main" id="{5220D773-FFB6-49A3-B3D5-3824EBBBD3D8}"/>
            </a:ext>
          </a:extLst>
        </xdr:cNvPr>
        <xdr:cNvSpPr/>
      </xdr:nvSpPr>
      <xdr:spPr>
        <a:xfrm>
          <a:off x="222250" y="4533900"/>
          <a:ext cx="9544051" cy="3562350"/>
        </a:xfrm>
        <a:custGeom>
          <a:avLst/>
          <a:gdLst>
            <a:gd name="connsiteX0" fmla="*/ 0 w 3638550"/>
            <a:gd name="connsiteY0" fmla="*/ 0 h 4425950"/>
            <a:gd name="connsiteX1" fmla="*/ 3638550 w 3638550"/>
            <a:gd name="connsiteY1" fmla="*/ 0 h 4425950"/>
            <a:gd name="connsiteX2" fmla="*/ 3638550 w 3638550"/>
            <a:gd name="connsiteY2" fmla="*/ 4425950 h 4425950"/>
            <a:gd name="connsiteX3" fmla="*/ 0 w 3638550"/>
            <a:gd name="connsiteY3" fmla="*/ 4425950 h 4425950"/>
            <a:gd name="connsiteX4" fmla="*/ 0 w 3638550"/>
            <a:gd name="connsiteY4" fmla="*/ 0 h 4425950"/>
            <a:gd name="connsiteX0-1" fmla="*/ 0 w 5638800"/>
            <a:gd name="connsiteY0-2" fmla="*/ 76200 h 4502150"/>
            <a:gd name="connsiteX1-3" fmla="*/ 5638800 w 5638800"/>
            <a:gd name="connsiteY1-4" fmla="*/ 0 h 4502150"/>
            <a:gd name="connsiteX2-5" fmla="*/ 3638550 w 5638800"/>
            <a:gd name="connsiteY2-6" fmla="*/ 4502150 h 4502150"/>
            <a:gd name="connsiteX3-7" fmla="*/ 0 w 5638800"/>
            <a:gd name="connsiteY3-8" fmla="*/ 4502150 h 4502150"/>
            <a:gd name="connsiteX4-9" fmla="*/ 0 w 5638800"/>
            <a:gd name="connsiteY4-10" fmla="*/ 76200 h 4502150"/>
            <a:gd name="connsiteX0-11" fmla="*/ 0 w 5638800"/>
            <a:gd name="connsiteY0-12" fmla="*/ 23626 h 4449576"/>
            <a:gd name="connsiteX1-13" fmla="*/ 5638800 w 5638800"/>
            <a:gd name="connsiteY1-14" fmla="*/ 0 h 4449576"/>
            <a:gd name="connsiteX2-15" fmla="*/ 3638550 w 5638800"/>
            <a:gd name="connsiteY2-16" fmla="*/ 4449576 h 4449576"/>
            <a:gd name="connsiteX3-17" fmla="*/ 0 w 5638800"/>
            <a:gd name="connsiteY3-18" fmla="*/ 4449576 h 4449576"/>
            <a:gd name="connsiteX4-19" fmla="*/ 0 w 5638800"/>
            <a:gd name="connsiteY4-20" fmla="*/ 23626 h 4449576"/>
            <a:gd name="connsiteX0-21" fmla="*/ 0 w 5638800"/>
            <a:gd name="connsiteY0-22" fmla="*/ 23626 h 4449576"/>
            <a:gd name="connsiteX1-23" fmla="*/ 5638800 w 5638800"/>
            <a:gd name="connsiteY1-24" fmla="*/ 0 h 4449576"/>
            <a:gd name="connsiteX2-25" fmla="*/ 3638550 w 5638800"/>
            <a:gd name="connsiteY2-26" fmla="*/ 4449576 h 4449576"/>
            <a:gd name="connsiteX3-27" fmla="*/ 0 w 5638800"/>
            <a:gd name="connsiteY3-28" fmla="*/ 4449576 h 4449576"/>
            <a:gd name="connsiteX4-29" fmla="*/ 0 w 5638800"/>
            <a:gd name="connsiteY4-30" fmla="*/ 23626 h 4449576"/>
            <a:gd name="connsiteX0-31" fmla="*/ 0 w 5638800"/>
            <a:gd name="connsiteY0-32" fmla="*/ 23626 h 4449576"/>
            <a:gd name="connsiteX1-33" fmla="*/ 5638800 w 5638800"/>
            <a:gd name="connsiteY1-34" fmla="*/ 0 h 4449576"/>
            <a:gd name="connsiteX2-35" fmla="*/ 3638550 w 5638800"/>
            <a:gd name="connsiteY2-36" fmla="*/ 4449576 h 4449576"/>
            <a:gd name="connsiteX3-37" fmla="*/ 0 w 5638800"/>
            <a:gd name="connsiteY3-38" fmla="*/ 4449576 h 4449576"/>
            <a:gd name="connsiteX4-39" fmla="*/ 0 w 5638800"/>
            <a:gd name="connsiteY4-40" fmla="*/ 23626 h 4449576"/>
            <a:gd name="connsiteX0-41" fmla="*/ 0 w 5638800"/>
            <a:gd name="connsiteY0-42" fmla="*/ 0 h 4425950"/>
            <a:gd name="connsiteX1-43" fmla="*/ 5638800 w 5638800"/>
            <a:gd name="connsiteY1-44" fmla="*/ 11033 h 4425950"/>
            <a:gd name="connsiteX2-45" fmla="*/ 3638550 w 5638800"/>
            <a:gd name="connsiteY2-46" fmla="*/ 4425950 h 4425950"/>
            <a:gd name="connsiteX3-47" fmla="*/ 0 w 5638800"/>
            <a:gd name="connsiteY3-48" fmla="*/ 4425950 h 4425950"/>
            <a:gd name="connsiteX4-49" fmla="*/ 0 w 5638800"/>
            <a:gd name="connsiteY4-50" fmla="*/ 0 h 4425950"/>
            <a:gd name="connsiteX0-51" fmla="*/ 0 w 5638800"/>
            <a:gd name="connsiteY0-52" fmla="*/ 0 h 4425950"/>
            <a:gd name="connsiteX1-53" fmla="*/ 5638800 w 5638800"/>
            <a:gd name="connsiteY1-54" fmla="*/ 11033 h 4425950"/>
            <a:gd name="connsiteX2-55" fmla="*/ 3818316 w 5638800"/>
            <a:gd name="connsiteY2-56" fmla="*/ 4425950 h 4425950"/>
            <a:gd name="connsiteX3-57" fmla="*/ 0 w 5638800"/>
            <a:gd name="connsiteY3-58" fmla="*/ 4425950 h 4425950"/>
            <a:gd name="connsiteX4-59" fmla="*/ 0 w 5638800"/>
            <a:gd name="connsiteY4-60" fmla="*/ 0 h 4425950"/>
            <a:gd name="connsiteX0-61" fmla="*/ 0 w 5224053"/>
            <a:gd name="connsiteY0-62" fmla="*/ 0 h 4425950"/>
            <a:gd name="connsiteX1-63" fmla="*/ 5224053 w 5224053"/>
            <a:gd name="connsiteY1-64" fmla="*/ 11033 h 4425950"/>
            <a:gd name="connsiteX2-65" fmla="*/ 3818316 w 5224053"/>
            <a:gd name="connsiteY2-66" fmla="*/ 4425950 h 4425950"/>
            <a:gd name="connsiteX3-67" fmla="*/ 0 w 5224053"/>
            <a:gd name="connsiteY3-68" fmla="*/ 4425950 h 4425950"/>
            <a:gd name="connsiteX4-69" fmla="*/ 0 w 5224053"/>
            <a:gd name="connsiteY4-70" fmla="*/ 0 h 4425950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5224053" h="4425950">
              <a:moveTo>
                <a:pt x="0" y="0"/>
              </a:moveTo>
              <a:lnTo>
                <a:pt x="5224053" y="11033"/>
              </a:lnTo>
              <a:lnTo>
                <a:pt x="3818316" y="4425950"/>
              </a:lnTo>
              <a:lnTo>
                <a:pt x="0" y="4425950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14</xdr:col>
      <xdr:colOff>320675</xdr:colOff>
      <xdr:row>28</xdr:row>
      <xdr:rowOff>31749</xdr:rowOff>
    </xdr:from>
    <xdr:to>
      <xdr:col>18</xdr:col>
      <xdr:colOff>66040</xdr:colOff>
      <xdr:row>50</xdr:row>
      <xdr:rowOff>95250</xdr:rowOff>
    </xdr:to>
    <xdr:sp macro="" textlink="">
      <xdr:nvSpPr>
        <xdr:cNvPr id="5" name="Rectangle 22">
          <a:extLst>
            <a:ext uri="{FF2B5EF4-FFF2-40B4-BE49-F238E27FC236}">
              <a16:creationId xmlns:a16="http://schemas.microsoft.com/office/drawing/2014/main" id="{1B408916-2696-4946-9625-231F90BADD31}"/>
            </a:ext>
          </a:extLst>
        </xdr:cNvPr>
        <xdr:cNvSpPr/>
      </xdr:nvSpPr>
      <xdr:spPr>
        <a:xfrm>
          <a:off x="11150600" y="4565649"/>
          <a:ext cx="2869565" cy="3625851"/>
        </a:xfrm>
        <a:custGeom>
          <a:avLst/>
          <a:gdLst>
            <a:gd name="connsiteX0" fmla="*/ 0 w 1790065"/>
            <a:gd name="connsiteY0" fmla="*/ 0 h 4425950"/>
            <a:gd name="connsiteX1" fmla="*/ 1790065 w 1790065"/>
            <a:gd name="connsiteY1" fmla="*/ 0 h 4425950"/>
            <a:gd name="connsiteX2" fmla="*/ 1790065 w 1790065"/>
            <a:gd name="connsiteY2" fmla="*/ 4425950 h 4425950"/>
            <a:gd name="connsiteX3" fmla="*/ 0 w 1790065"/>
            <a:gd name="connsiteY3" fmla="*/ 4425950 h 4425950"/>
            <a:gd name="connsiteX4" fmla="*/ 0 w 1790065"/>
            <a:gd name="connsiteY4" fmla="*/ 0 h 4425950"/>
            <a:gd name="connsiteX0-1" fmla="*/ 1448908 w 3238973"/>
            <a:gd name="connsiteY0-2" fmla="*/ 0 h 4425950"/>
            <a:gd name="connsiteX1-3" fmla="*/ 3238973 w 3238973"/>
            <a:gd name="connsiteY1-4" fmla="*/ 0 h 4425950"/>
            <a:gd name="connsiteX2-5" fmla="*/ 3238973 w 3238973"/>
            <a:gd name="connsiteY2-6" fmla="*/ 4425950 h 4425950"/>
            <a:gd name="connsiteX3-7" fmla="*/ 0 w 3238973"/>
            <a:gd name="connsiteY3-8" fmla="*/ 4425950 h 4425950"/>
            <a:gd name="connsiteX4-9" fmla="*/ 1448908 w 3238973"/>
            <a:gd name="connsiteY4-10" fmla="*/ 0 h 4425950"/>
            <a:gd name="connsiteX0-11" fmla="*/ 1785856 w 3238973"/>
            <a:gd name="connsiteY0-12" fmla="*/ 0 h 4425950"/>
            <a:gd name="connsiteX1-13" fmla="*/ 3238973 w 3238973"/>
            <a:gd name="connsiteY1-14" fmla="*/ 0 h 4425950"/>
            <a:gd name="connsiteX2-15" fmla="*/ 3238973 w 3238973"/>
            <a:gd name="connsiteY2-16" fmla="*/ 4425950 h 4425950"/>
            <a:gd name="connsiteX3-17" fmla="*/ 0 w 3238973"/>
            <a:gd name="connsiteY3-18" fmla="*/ 4425950 h 4425950"/>
            <a:gd name="connsiteX4-19" fmla="*/ 1785856 w 3238973"/>
            <a:gd name="connsiteY4-20" fmla="*/ 0 h 4425950"/>
            <a:gd name="connsiteX0-21" fmla="*/ 1874132 w 3238973"/>
            <a:gd name="connsiteY0-22" fmla="*/ 0 h 4438431"/>
            <a:gd name="connsiteX1-23" fmla="*/ 3238973 w 3238973"/>
            <a:gd name="connsiteY1-24" fmla="*/ 12481 h 4438431"/>
            <a:gd name="connsiteX2-25" fmla="*/ 3238973 w 3238973"/>
            <a:gd name="connsiteY2-26" fmla="*/ 4438431 h 4438431"/>
            <a:gd name="connsiteX3-27" fmla="*/ 0 w 3238973"/>
            <a:gd name="connsiteY3-28" fmla="*/ 4438431 h 4438431"/>
            <a:gd name="connsiteX4-29" fmla="*/ 1874132 w 3238973"/>
            <a:gd name="connsiteY4-30" fmla="*/ 0 h 4438431"/>
            <a:gd name="connsiteX0-31" fmla="*/ 1997875 w 3238973"/>
            <a:gd name="connsiteY0-32" fmla="*/ 0 h 4438431"/>
            <a:gd name="connsiteX1-33" fmla="*/ 3238973 w 3238973"/>
            <a:gd name="connsiteY1-34" fmla="*/ 12481 h 4438431"/>
            <a:gd name="connsiteX2-35" fmla="*/ 3238973 w 3238973"/>
            <a:gd name="connsiteY2-36" fmla="*/ 4438431 h 4438431"/>
            <a:gd name="connsiteX3-37" fmla="*/ 0 w 3238973"/>
            <a:gd name="connsiteY3-38" fmla="*/ 4438431 h 4438431"/>
            <a:gd name="connsiteX4-39" fmla="*/ 1997875 w 3238973"/>
            <a:gd name="connsiteY4-40" fmla="*/ 0 h 4438431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3238973" h="4438431">
              <a:moveTo>
                <a:pt x="1997875" y="0"/>
              </a:moveTo>
              <a:lnTo>
                <a:pt x="3238973" y="12481"/>
              </a:lnTo>
              <a:lnTo>
                <a:pt x="3238973" y="4438431"/>
              </a:lnTo>
              <a:lnTo>
                <a:pt x="0" y="4438431"/>
              </a:lnTo>
              <a:lnTo>
                <a:pt x="1997875" y="0"/>
              </a:lnTo>
              <a:close/>
            </a:path>
          </a:pathLst>
        </a:custGeom>
        <a:solidFill>
          <a:srgbClr val="47AEB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14</xdr:col>
      <xdr:colOff>650875</xdr:colOff>
      <xdr:row>0</xdr:row>
      <xdr:rowOff>0</xdr:rowOff>
    </xdr:from>
    <xdr:to>
      <xdr:col>17</xdr:col>
      <xdr:colOff>599440</xdr:colOff>
      <xdr:row>26</xdr:row>
      <xdr:rowOff>142875</xdr:rowOff>
    </xdr:to>
    <xdr:sp macro="" textlink="">
      <xdr:nvSpPr>
        <xdr:cNvPr id="6" name="Rectangle 49">
          <a:extLst>
            <a:ext uri="{FF2B5EF4-FFF2-40B4-BE49-F238E27FC236}">
              <a16:creationId xmlns:a16="http://schemas.microsoft.com/office/drawing/2014/main" id="{05ADE69A-D0A7-4807-AF3C-3275CB91F487}"/>
            </a:ext>
          </a:extLst>
        </xdr:cNvPr>
        <xdr:cNvSpPr/>
      </xdr:nvSpPr>
      <xdr:spPr>
        <a:xfrm>
          <a:off x="11480800" y="0"/>
          <a:ext cx="2472690" cy="4352925"/>
        </a:xfrm>
        <a:custGeom>
          <a:avLst/>
          <a:gdLst>
            <a:gd name="connsiteX0" fmla="*/ 0 w 2621915"/>
            <a:gd name="connsiteY0" fmla="*/ 0 h 5227955"/>
            <a:gd name="connsiteX1" fmla="*/ 2621915 w 2621915"/>
            <a:gd name="connsiteY1" fmla="*/ 0 h 5227955"/>
            <a:gd name="connsiteX2" fmla="*/ 2621915 w 2621915"/>
            <a:gd name="connsiteY2" fmla="*/ 5227955 h 5227955"/>
            <a:gd name="connsiteX3" fmla="*/ 0 w 2621915"/>
            <a:gd name="connsiteY3" fmla="*/ 5227955 h 5227955"/>
            <a:gd name="connsiteX4" fmla="*/ 0 w 2621915"/>
            <a:gd name="connsiteY4" fmla="*/ 0 h 5227955"/>
            <a:gd name="connsiteX0-1" fmla="*/ 0 w 2621915"/>
            <a:gd name="connsiteY0-2" fmla="*/ 0 h 5227955"/>
            <a:gd name="connsiteX1-3" fmla="*/ 2621915 w 2621915"/>
            <a:gd name="connsiteY1-4" fmla="*/ 0 h 5227955"/>
            <a:gd name="connsiteX2-5" fmla="*/ 2621915 w 2621915"/>
            <a:gd name="connsiteY2-6" fmla="*/ 5227955 h 5227955"/>
            <a:gd name="connsiteX3-7" fmla="*/ 0 w 2621915"/>
            <a:gd name="connsiteY3-8" fmla="*/ 1962150 h 5227955"/>
            <a:gd name="connsiteX4-9" fmla="*/ 0 w 2621915"/>
            <a:gd name="connsiteY4-10" fmla="*/ 0 h 5227955"/>
            <a:gd name="connsiteX0-11" fmla="*/ 0 w 2621915"/>
            <a:gd name="connsiteY0-12" fmla="*/ 0 h 5227955"/>
            <a:gd name="connsiteX1-13" fmla="*/ 2621915 w 2621915"/>
            <a:gd name="connsiteY1-14" fmla="*/ 0 h 5227955"/>
            <a:gd name="connsiteX2-15" fmla="*/ 2621915 w 2621915"/>
            <a:gd name="connsiteY2-16" fmla="*/ 5227955 h 5227955"/>
            <a:gd name="connsiteX3-17" fmla="*/ 1885950 w 2621915"/>
            <a:gd name="connsiteY3-18" fmla="*/ 4324350 h 5227955"/>
            <a:gd name="connsiteX4-19" fmla="*/ 0 w 2621915"/>
            <a:gd name="connsiteY4-20" fmla="*/ 1962150 h 5227955"/>
            <a:gd name="connsiteX5" fmla="*/ 0 w 2621915"/>
            <a:gd name="connsiteY5" fmla="*/ 0 h 5227955"/>
            <a:gd name="connsiteX0-21" fmla="*/ 0 w 2621915"/>
            <a:gd name="connsiteY0-22" fmla="*/ 0 h 5227955"/>
            <a:gd name="connsiteX1-23" fmla="*/ 2621915 w 2621915"/>
            <a:gd name="connsiteY1-24" fmla="*/ 0 h 5227955"/>
            <a:gd name="connsiteX2-25" fmla="*/ 2621915 w 2621915"/>
            <a:gd name="connsiteY2-26" fmla="*/ 5227955 h 5227955"/>
            <a:gd name="connsiteX3-27" fmla="*/ 1676400 w 2621915"/>
            <a:gd name="connsiteY3-28" fmla="*/ 5227955 h 5227955"/>
            <a:gd name="connsiteX4-29" fmla="*/ 0 w 2621915"/>
            <a:gd name="connsiteY4-30" fmla="*/ 1962150 h 5227955"/>
            <a:gd name="connsiteX5-31" fmla="*/ 0 w 2621915"/>
            <a:gd name="connsiteY5-32" fmla="*/ 0 h 5227955"/>
            <a:gd name="connsiteX0-33" fmla="*/ 0 w 2621915"/>
            <a:gd name="connsiteY0-34" fmla="*/ 0 h 5227955"/>
            <a:gd name="connsiteX1-35" fmla="*/ 2621915 w 2621915"/>
            <a:gd name="connsiteY1-36" fmla="*/ 0 h 5227955"/>
            <a:gd name="connsiteX2-37" fmla="*/ 2621915 w 2621915"/>
            <a:gd name="connsiteY2-38" fmla="*/ 5227955 h 5227955"/>
            <a:gd name="connsiteX3-39" fmla="*/ 1676400 w 2621915"/>
            <a:gd name="connsiteY3-40" fmla="*/ 5227955 h 5227955"/>
            <a:gd name="connsiteX4-41" fmla="*/ 133350 w 2621915"/>
            <a:gd name="connsiteY4-42" fmla="*/ 1962150 h 5227955"/>
            <a:gd name="connsiteX5-43" fmla="*/ 0 w 2621915"/>
            <a:gd name="connsiteY5-44" fmla="*/ 0 h 5227955"/>
            <a:gd name="connsiteX0-45" fmla="*/ 914400 w 2488565"/>
            <a:gd name="connsiteY0-46" fmla="*/ 0 h 5227955"/>
            <a:gd name="connsiteX1-47" fmla="*/ 2488565 w 2488565"/>
            <a:gd name="connsiteY1-48" fmla="*/ 0 h 5227955"/>
            <a:gd name="connsiteX2-49" fmla="*/ 2488565 w 2488565"/>
            <a:gd name="connsiteY2-50" fmla="*/ 5227955 h 5227955"/>
            <a:gd name="connsiteX3-51" fmla="*/ 1543050 w 2488565"/>
            <a:gd name="connsiteY3-52" fmla="*/ 5227955 h 5227955"/>
            <a:gd name="connsiteX4-53" fmla="*/ 0 w 2488565"/>
            <a:gd name="connsiteY4-54" fmla="*/ 1962150 h 5227955"/>
            <a:gd name="connsiteX5-55" fmla="*/ 914400 w 2488565"/>
            <a:gd name="connsiteY5-56" fmla="*/ 0 h 5227955"/>
            <a:gd name="connsiteX0-57" fmla="*/ 819150 w 2488565"/>
            <a:gd name="connsiteY0-58" fmla="*/ 0 h 5227955"/>
            <a:gd name="connsiteX1-59" fmla="*/ 2488565 w 2488565"/>
            <a:gd name="connsiteY1-60" fmla="*/ 0 h 5227955"/>
            <a:gd name="connsiteX2-61" fmla="*/ 2488565 w 2488565"/>
            <a:gd name="connsiteY2-62" fmla="*/ 5227955 h 5227955"/>
            <a:gd name="connsiteX3-63" fmla="*/ 1543050 w 2488565"/>
            <a:gd name="connsiteY3-64" fmla="*/ 5227955 h 5227955"/>
            <a:gd name="connsiteX4-65" fmla="*/ 0 w 2488565"/>
            <a:gd name="connsiteY4-66" fmla="*/ 1962150 h 5227955"/>
            <a:gd name="connsiteX5-67" fmla="*/ 819150 w 2488565"/>
            <a:gd name="connsiteY5-68" fmla="*/ 0 h 5227955"/>
            <a:gd name="connsiteX0-69" fmla="*/ 819150 w 2488565"/>
            <a:gd name="connsiteY0-70" fmla="*/ 0 h 5227955"/>
            <a:gd name="connsiteX1-71" fmla="*/ 2488565 w 2488565"/>
            <a:gd name="connsiteY1-72" fmla="*/ 0 h 5227955"/>
            <a:gd name="connsiteX2-73" fmla="*/ 2488565 w 2488565"/>
            <a:gd name="connsiteY2-74" fmla="*/ 5227955 h 5227955"/>
            <a:gd name="connsiteX3-75" fmla="*/ 1447800 w 2488565"/>
            <a:gd name="connsiteY3-76" fmla="*/ 5227955 h 5227955"/>
            <a:gd name="connsiteX4-77" fmla="*/ 0 w 2488565"/>
            <a:gd name="connsiteY4-78" fmla="*/ 1962150 h 5227955"/>
            <a:gd name="connsiteX5-79" fmla="*/ 819150 w 2488565"/>
            <a:gd name="connsiteY5-80" fmla="*/ 0 h 5227955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  <a:cxn ang="0">
              <a:pos x="connsiteX5-31" y="connsiteY5-32"/>
            </a:cxn>
          </a:cxnLst>
          <a:rect l="l" t="t" r="r" b="b"/>
          <a:pathLst>
            <a:path w="2488565" h="5227955">
              <a:moveTo>
                <a:pt x="819150" y="0"/>
              </a:moveTo>
              <a:lnTo>
                <a:pt x="2488565" y="0"/>
              </a:lnTo>
              <a:lnTo>
                <a:pt x="2488565" y="5227955"/>
              </a:lnTo>
              <a:lnTo>
                <a:pt x="1447800" y="5227955"/>
              </a:lnTo>
              <a:lnTo>
                <a:pt x="0" y="1962150"/>
              </a:lnTo>
              <a:lnTo>
                <a:pt x="819150" y="0"/>
              </a:lnTo>
              <a:close/>
            </a:path>
          </a:pathLst>
        </a:custGeom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0077" t="-570" r="-83437" b="570"/>
          </a:stretch>
        </a:blip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  <a:reflection stA="46000" endPos="34000" dist="3937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9</xdr:row>
      <xdr:rowOff>117476</xdr:rowOff>
    </xdr:from>
    <xdr:to>
      <xdr:col>12</xdr:col>
      <xdr:colOff>579120</xdr:colOff>
      <xdr:row>25</xdr:row>
      <xdr:rowOff>142876</xdr:rowOff>
    </xdr:to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7BC03C41-8FDB-4770-8209-1D2A620009DC}"/>
            </a:ext>
          </a:extLst>
        </xdr:cNvPr>
        <xdr:cNvSpPr/>
      </xdr:nvSpPr>
      <xdr:spPr>
        <a:xfrm>
          <a:off x="0" y="1574801"/>
          <a:ext cx="9646920" cy="2616200"/>
        </a:xfrm>
        <a:custGeom>
          <a:avLst/>
          <a:gdLst>
            <a:gd name="connsiteX0" fmla="*/ 0 w 7731760"/>
            <a:gd name="connsiteY0" fmla="*/ 0 h 5050790"/>
            <a:gd name="connsiteX1" fmla="*/ 7731760 w 7731760"/>
            <a:gd name="connsiteY1" fmla="*/ 0 h 5050790"/>
            <a:gd name="connsiteX2" fmla="*/ 7731760 w 7731760"/>
            <a:gd name="connsiteY2" fmla="*/ 5050790 h 5050790"/>
            <a:gd name="connsiteX3" fmla="*/ 0 w 7731760"/>
            <a:gd name="connsiteY3" fmla="*/ 5050790 h 5050790"/>
            <a:gd name="connsiteX4" fmla="*/ 0 w 7731760"/>
            <a:gd name="connsiteY4" fmla="*/ 0 h 5050790"/>
            <a:gd name="connsiteX0-1" fmla="*/ 0 w 7731760"/>
            <a:gd name="connsiteY0-2" fmla="*/ 0 h 5050790"/>
            <a:gd name="connsiteX1-3" fmla="*/ 6316617 w 7731760"/>
            <a:gd name="connsiteY1-4" fmla="*/ 0 h 5050790"/>
            <a:gd name="connsiteX2-5" fmla="*/ 7731760 w 7731760"/>
            <a:gd name="connsiteY2-6" fmla="*/ 5050790 h 5050790"/>
            <a:gd name="connsiteX3-7" fmla="*/ 0 w 7731760"/>
            <a:gd name="connsiteY3-8" fmla="*/ 5050790 h 5050790"/>
            <a:gd name="connsiteX4-9" fmla="*/ 0 w 7731760"/>
            <a:gd name="connsiteY4-10" fmla="*/ 0 h 5050790"/>
            <a:gd name="connsiteX0-11" fmla="*/ 0 w 7731760"/>
            <a:gd name="connsiteY0-12" fmla="*/ 0 h 5050790"/>
            <a:gd name="connsiteX1-13" fmla="*/ 5641703 w 7731760"/>
            <a:gd name="connsiteY1-14" fmla="*/ 0 h 5050790"/>
            <a:gd name="connsiteX2-15" fmla="*/ 7731760 w 7731760"/>
            <a:gd name="connsiteY2-16" fmla="*/ 5050790 h 5050790"/>
            <a:gd name="connsiteX3-17" fmla="*/ 0 w 7731760"/>
            <a:gd name="connsiteY3-18" fmla="*/ 5050790 h 5050790"/>
            <a:gd name="connsiteX4-19" fmla="*/ 0 w 7731760"/>
            <a:gd name="connsiteY4-20" fmla="*/ 0 h 5050790"/>
            <a:gd name="connsiteX0-21" fmla="*/ 0 w 7731760"/>
            <a:gd name="connsiteY0-22" fmla="*/ 0 h 5050790"/>
            <a:gd name="connsiteX1-23" fmla="*/ 5184503 w 7731760"/>
            <a:gd name="connsiteY1-24" fmla="*/ 0 h 5050790"/>
            <a:gd name="connsiteX2-25" fmla="*/ 7731760 w 7731760"/>
            <a:gd name="connsiteY2-26" fmla="*/ 5050790 h 5050790"/>
            <a:gd name="connsiteX3-27" fmla="*/ 0 w 7731760"/>
            <a:gd name="connsiteY3-28" fmla="*/ 5050790 h 5050790"/>
            <a:gd name="connsiteX4-29" fmla="*/ 0 w 7731760"/>
            <a:gd name="connsiteY4-30" fmla="*/ 0 h 5050790"/>
            <a:gd name="connsiteX0-31" fmla="*/ 0 w 7035074"/>
            <a:gd name="connsiteY0-32" fmla="*/ 0 h 5050790"/>
            <a:gd name="connsiteX1-33" fmla="*/ 5184503 w 7035074"/>
            <a:gd name="connsiteY1-34" fmla="*/ 0 h 5050790"/>
            <a:gd name="connsiteX2-35" fmla="*/ 7035074 w 7035074"/>
            <a:gd name="connsiteY2-36" fmla="*/ 5050790 h 5050790"/>
            <a:gd name="connsiteX3-37" fmla="*/ 0 w 7035074"/>
            <a:gd name="connsiteY3-38" fmla="*/ 5050790 h 5050790"/>
            <a:gd name="connsiteX4-39" fmla="*/ 0 w 7035074"/>
            <a:gd name="connsiteY4-40" fmla="*/ 0 h 5050790"/>
            <a:gd name="connsiteX0-41" fmla="*/ 0 w 6708507"/>
            <a:gd name="connsiteY0-42" fmla="*/ 0 h 5050790"/>
            <a:gd name="connsiteX1-43" fmla="*/ 5184503 w 6708507"/>
            <a:gd name="connsiteY1-44" fmla="*/ 0 h 5050790"/>
            <a:gd name="connsiteX2-45" fmla="*/ 6708507 w 6708507"/>
            <a:gd name="connsiteY2-46" fmla="*/ 5050790 h 5050790"/>
            <a:gd name="connsiteX3-47" fmla="*/ 0 w 6708507"/>
            <a:gd name="connsiteY3-48" fmla="*/ 5050790 h 5050790"/>
            <a:gd name="connsiteX4-49" fmla="*/ 0 w 6708507"/>
            <a:gd name="connsiteY4-50" fmla="*/ 0 h 5050790"/>
            <a:gd name="connsiteX0-51" fmla="*/ 0 w 6583607"/>
            <a:gd name="connsiteY0-52" fmla="*/ 0 h 5050790"/>
            <a:gd name="connsiteX1-53" fmla="*/ 5184503 w 6583607"/>
            <a:gd name="connsiteY1-54" fmla="*/ 0 h 5050790"/>
            <a:gd name="connsiteX2-55" fmla="*/ 6583607 w 6583607"/>
            <a:gd name="connsiteY2-56" fmla="*/ 5050790 h 5050790"/>
            <a:gd name="connsiteX3-57" fmla="*/ 0 w 6583607"/>
            <a:gd name="connsiteY3-58" fmla="*/ 5050790 h 5050790"/>
            <a:gd name="connsiteX4-59" fmla="*/ 0 w 6583607"/>
            <a:gd name="connsiteY4-60" fmla="*/ 0 h 5050790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6583607" h="5050790">
              <a:moveTo>
                <a:pt x="0" y="0"/>
              </a:moveTo>
              <a:lnTo>
                <a:pt x="5184503" y="0"/>
              </a:lnTo>
              <a:lnTo>
                <a:pt x="6583607" y="5050790"/>
              </a:lnTo>
              <a:lnTo>
                <a:pt x="0" y="5050790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  <a:effectLst>
          <a:reflection blurRad="673100" stA="0" endPos="65000" dist="508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9</xdr:col>
      <xdr:colOff>107950</xdr:colOff>
      <xdr:row>7</xdr:row>
      <xdr:rowOff>130176</xdr:rowOff>
    </xdr:from>
    <xdr:to>
      <xdr:col>13</xdr:col>
      <xdr:colOff>43180</xdr:colOff>
      <xdr:row>49</xdr:row>
      <xdr:rowOff>142876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E6487C5C-AE67-4BF9-9A6F-F6A3B1114236}"/>
            </a:ext>
          </a:extLst>
        </xdr:cNvPr>
        <xdr:cNvGrpSpPr/>
      </xdr:nvGrpSpPr>
      <xdr:grpSpPr>
        <a:xfrm>
          <a:off x="7108069" y="1294343"/>
          <a:ext cx="3246301" cy="6997700"/>
          <a:chOff x="0" y="0"/>
          <a:chExt cx="2729230" cy="8476615"/>
        </a:xfrm>
        <a:effectLst>
          <a:outerShdw blurRad="101600" dist="114300" dir="9360000" sx="97000" sy="97000" algn="r" rotWithShape="0">
            <a:prstClr val="black">
              <a:alpha val="18000"/>
            </a:prstClr>
          </a:outerShdw>
        </a:effectLst>
      </xdr:grpSpPr>
      <xdr:sp macro="" textlink="">
        <xdr:nvSpPr>
          <xdr:cNvPr id="9" name="Rectangle 9">
            <a:extLst>
              <a:ext uri="{FF2B5EF4-FFF2-40B4-BE49-F238E27FC236}">
                <a16:creationId xmlns:a16="http://schemas.microsoft.com/office/drawing/2014/main" id="{7A5C18F0-37ED-819F-6BCC-6B86EE85F7DA}"/>
              </a:ext>
            </a:extLst>
          </xdr:cNvPr>
          <xdr:cNvSpPr/>
        </xdr:nvSpPr>
        <xdr:spPr>
          <a:xfrm>
            <a:off x="171450" y="0"/>
            <a:ext cx="2557780" cy="3978322"/>
          </a:xfrm>
          <a:custGeom>
            <a:avLst/>
            <a:gdLst>
              <a:gd name="connsiteX0" fmla="*/ 0 w 2074545"/>
              <a:gd name="connsiteY0" fmla="*/ 0 h 3450590"/>
              <a:gd name="connsiteX1" fmla="*/ 2074545 w 2074545"/>
              <a:gd name="connsiteY1" fmla="*/ 0 h 3450590"/>
              <a:gd name="connsiteX2" fmla="*/ 2074545 w 2074545"/>
              <a:gd name="connsiteY2" fmla="*/ 3450590 h 3450590"/>
              <a:gd name="connsiteX3" fmla="*/ 0 w 2074545"/>
              <a:gd name="connsiteY3" fmla="*/ 3450590 h 3450590"/>
              <a:gd name="connsiteX4" fmla="*/ 0 w 2074545"/>
              <a:gd name="connsiteY4" fmla="*/ 0 h 3450590"/>
              <a:gd name="connsiteX0-1" fmla="*/ 0 w 2918607"/>
              <a:gd name="connsiteY0-2" fmla="*/ 0 h 3450590"/>
              <a:gd name="connsiteX1-3" fmla="*/ 2918607 w 2918607"/>
              <a:gd name="connsiteY1-4" fmla="*/ 0 h 3450590"/>
              <a:gd name="connsiteX2-5" fmla="*/ 2918607 w 2918607"/>
              <a:gd name="connsiteY2-6" fmla="*/ 3450590 h 3450590"/>
              <a:gd name="connsiteX3-7" fmla="*/ 844062 w 2918607"/>
              <a:gd name="connsiteY3-8" fmla="*/ 3450590 h 3450590"/>
              <a:gd name="connsiteX4-9" fmla="*/ 0 w 2918607"/>
              <a:gd name="connsiteY4-10" fmla="*/ 0 h 3450590"/>
              <a:gd name="connsiteX0-11" fmla="*/ 0 w 2918607"/>
              <a:gd name="connsiteY0-12" fmla="*/ 0 h 3450590"/>
              <a:gd name="connsiteX1-13" fmla="*/ 1301092 w 2918607"/>
              <a:gd name="connsiteY1-14" fmla="*/ 0 h 3450590"/>
              <a:gd name="connsiteX2-15" fmla="*/ 2918607 w 2918607"/>
              <a:gd name="connsiteY2-16" fmla="*/ 3450590 h 3450590"/>
              <a:gd name="connsiteX3-17" fmla="*/ 844062 w 2918607"/>
              <a:gd name="connsiteY3-18" fmla="*/ 3450590 h 3450590"/>
              <a:gd name="connsiteX4-19" fmla="*/ 0 w 2918607"/>
              <a:gd name="connsiteY4-20" fmla="*/ 0 h 3450590"/>
              <a:gd name="connsiteX0-21" fmla="*/ 0 w 2455839"/>
              <a:gd name="connsiteY0-22" fmla="*/ 0 h 3450590"/>
              <a:gd name="connsiteX1-23" fmla="*/ 1301092 w 2455839"/>
              <a:gd name="connsiteY1-24" fmla="*/ 0 h 3450590"/>
              <a:gd name="connsiteX2-25" fmla="*/ 2455839 w 2455839"/>
              <a:gd name="connsiteY2-26" fmla="*/ 3360279 h 3450590"/>
              <a:gd name="connsiteX3-27" fmla="*/ 844062 w 2455839"/>
              <a:gd name="connsiteY3-28" fmla="*/ 3450590 h 3450590"/>
              <a:gd name="connsiteX4-29" fmla="*/ 0 w 2455839"/>
              <a:gd name="connsiteY4-30" fmla="*/ 0 h 3450590"/>
              <a:gd name="connsiteX0-31" fmla="*/ 0 w 2580000"/>
              <a:gd name="connsiteY0-32" fmla="*/ 0 h 3770489"/>
              <a:gd name="connsiteX1-33" fmla="*/ 1301092 w 2580000"/>
              <a:gd name="connsiteY1-34" fmla="*/ 0 h 3770489"/>
              <a:gd name="connsiteX2-35" fmla="*/ 2580000 w 2580000"/>
              <a:gd name="connsiteY2-36" fmla="*/ 3770489 h 3770489"/>
              <a:gd name="connsiteX3-37" fmla="*/ 844062 w 2580000"/>
              <a:gd name="connsiteY3-38" fmla="*/ 3450590 h 3770489"/>
              <a:gd name="connsiteX4-39" fmla="*/ 0 w 2580000"/>
              <a:gd name="connsiteY4-40" fmla="*/ 0 h 3770489"/>
              <a:gd name="connsiteX0-41" fmla="*/ 0 w 2580000"/>
              <a:gd name="connsiteY0-42" fmla="*/ 0 h 3770489"/>
              <a:gd name="connsiteX1-43" fmla="*/ 1301092 w 2580000"/>
              <a:gd name="connsiteY1-44" fmla="*/ 0 h 3770489"/>
              <a:gd name="connsiteX2-45" fmla="*/ 2580000 w 2580000"/>
              <a:gd name="connsiteY2-46" fmla="*/ 3770489 h 3770489"/>
              <a:gd name="connsiteX3-47" fmla="*/ 934373 w 2580000"/>
              <a:gd name="connsiteY3-48" fmla="*/ 3770489 h 3770489"/>
              <a:gd name="connsiteX4-49" fmla="*/ 0 w 2580000"/>
              <a:gd name="connsiteY4-50" fmla="*/ 0 h 3770489"/>
              <a:gd name="connsiteX0-51" fmla="*/ 0 w 2580000"/>
              <a:gd name="connsiteY0-52" fmla="*/ 0 h 3782274"/>
              <a:gd name="connsiteX1-53" fmla="*/ 1301092 w 2580000"/>
              <a:gd name="connsiteY1-54" fmla="*/ 0 h 3782274"/>
              <a:gd name="connsiteX2-55" fmla="*/ 2580000 w 2580000"/>
              <a:gd name="connsiteY2-56" fmla="*/ 3770489 h 3782274"/>
              <a:gd name="connsiteX3-57" fmla="*/ 1589128 w 2580000"/>
              <a:gd name="connsiteY3-58" fmla="*/ 3782274 h 3782274"/>
              <a:gd name="connsiteX4-59" fmla="*/ 0 w 2580000"/>
              <a:gd name="connsiteY4-60" fmla="*/ 0 h 3782274"/>
              <a:gd name="connsiteX0-61" fmla="*/ 0 w 2580000"/>
              <a:gd name="connsiteY0-62" fmla="*/ 0 h 3782274"/>
              <a:gd name="connsiteX1-63" fmla="*/ 1876824 w 2580000"/>
              <a:gd name="connsiteY1-64" fmla="*/ 0 h 3782274"/>
              <a:gd name="connsiteX2-65" fmla="*/ 2580000 w 2580000"/>
              <a:gd name="connsiteY2-66" fmla="*/ 3770489 h 3782274"/>
              <a:gd name="connsiteX3-67" fmla="*/ 1589128 w 2580000"/>
              <a:gd name="connsiteY3-68" fmla="*/ 3782274 h 3782274"/>
              <a:gd name="connsiteX4-69" fmla="*/ 0 w 2580000"/>
              <a:gd name="connsiteY4-70" fmla="*/ 0 h 3782274"/>
              <a:gd name="connsiteX0-71" fmla="*/ 0 w 3494398"/>
              <a:gd name="connsiteY0-72" fmla="*/ 0 h 3782274"/>
              <a:gd name="connsiteX1-73" fmla="*/ 1876824 w 3494398"/>
              <a:gd name="connsiteY1-74" fmla="*/ 0 h 3782274"/>
              <a:gd name="connsiteX2-75" fmla="*/ 3494398 w 3494398"/>
              <a:gd name="connsiteY2-76" fmla="*/ 3770702 h 3782274"/>
              <a:gd name="connsiteX3-77" fmla="*/ 1589128 w 3494398"/>
              <a:gd name="connsiteY3-78" fmla="*/ 3782274 h 3782274"/>
              <a:gd name="connsiteX4-79" fmla="*/ 0 w 3494398"/>
              <a:gd name="connsiteY4-80" fmla="*/ 0 h 3782274"/>
              <a:gd name="connsiteX0-81" fmla="*/ 0 w 2670461"/>
              <a:gd name="connsiteY0-82" fmla="*/ 0 h 3782274"/>
              <a:gd name="connsiteX1-83" fmla="*/ 1052887 w 2670461"/>
              <a:gd name="connsiteY1-84" fmla="*/ 0 h 3782274"/>
              <a:gd name="connsiteX2-85" fmla="*/ 2670461 w 2670461"/>
              <a:gd name="connsiteY2-86" fmla="*/ 3770702 h 3782274"/>
              <a:gd name="connsiteX3-87" fmla="*/ 765191 w 2670461"/>
              <a:gd name="connsiteY3-88" fmla="*/ 3782274 h 3782274"/>
              <a:gd name="connsiteX4-89" fmla="*/ 0 w 2670461"/>
              <a:gd name="connsiteY4-90" fmla="*/ 0 h 3782274"/>
              <a:gd name="connsiteX0-91" fmla="*/ 0 w 2670461"/>
              <a:gd name="connsiteY0-92" fmla="*/ 0 h 3770702"/>
              <a:gd name="connsiteX1-93" fmla="*/ 1052887 w 2670461"/>
              <a:gd name="connsiteY1-94" fmla="*/ 0 h 3770702"/>
              <a:gd name="connsiteX2-95" fmla="*/ 2670461 w 2670461"/>
              <a:gd name="connsiteY2-96" fmla="*/ 3770702 h 3770702"/>
              <a:gd name="connsiteX3-97" fmla="*/ 1510161 w 2670461"/>
              <a:gd name="connsiteY3-98" fmla="*/ 3770702 h 3770702"/>
              <a:gd name="connsiteX4-99" fmla="*/ 0 w 2670461"/>
              <a:gd name="connsiteY4-100" fmla="*/ 0 h 3770702"/>
              <a:gd name="connsiteX0-101" fmla="*/ 0 w 2670461"/>
              <a:gd name="connsiteY0-102" fmla="*/ 0 h 3770702"/>
              <a:gd name="connsiteX1-103" fmla="*/ 1052887 w 2670461"/>
              <a:gd name="connsiteY1-104" fmla="*/ 0 h 3770702"/>
              <a:gd name="connsiteX2-105" fmla="*/ 2670461 w 2670461"/>
              <a:gd name="connsiteY2-106" fmla="*/ 3770702 h 3770702"/>
              <a:gd name="connsiteX3-107" fmla="*/ 1702048 w 2670461"/>
              <a:gd name="connsiteY3-108" fmla="*/ 3770561 h 3770702"/>
              <a:gd name="connsiteX4-109" fmla="*/ 0 w 2670461"/>
              <a:gd name="connsiteY4-110" fmla="*/ 0 h 3770702"/>
              <a:gd name="connsiteX0-111" fmla="*/ 0 w 2388276"/>
              <a:gd name="connsiteY0-112" fmla="*/ 0 h 3770702"/>
              <a:gd name="connsiteX1-113" fmla="*/ 770702 w 2388276"/>
              <a:gd name="connsiteY1-114" fmla="*/ 0 h 3770702"/>
              <a:gd name="connsiteX2-115" fmla="*/ 2388276 w 2388276"/>
              <a:gd name="connsiteY2-116" fmla="*/ 3770702 h 3770702"/>
              <a:gd name="connsiteX3-117" fmla="*/ 1419863 w 2388276"/>
              <a:gd name="connsiteY3-118" fmla="*/ 3770561 h 3770702"/>
              <a:gd name="connsiteX4-119" fmla="*/ 0 w 2388276"/>
              <a:gd name="connsiteY4-120" fmla="*/ 0 h 3770702"/>
              <a:gd name="connsiteX0-121" fmla="*/ 0 w 2388276"/>
              <a:gd name="connsiteY0-122" fmla="*/ 0 h 3770702"/>
              <a:gd name="connsiteX1-123" fmla="*/ 770702 w 2388276"/>
              <a:gd name="connsiteY1-124" fmla="*/ 0 h 3770702"/>
              <a:gd name="connsiteX2-125" fmla="*/ 2388276 w 2388276"/>
              <a:gd name="connsiteY2-126" fmla="*/ 3770702 h 3770702"/>
              <a:gd name="connsiteX3-127" fmla="*/ 1623067 w 2388276"/>
              <a:gd name="connsiteY3-128" fmla="*/ 3770561 h 3770702"/>
              <a:gd name="connsiteX4-129" fmla="*/ 0 w 2388276"/>
              <a:gd name="connsiteY4-130" fmla="*/ 0 h 3770702"/>
              <a:gd name="connsiteX0-131" fmla="*/ 0 w 2557612"/>
              <a:gd name="connsiteY0-132" fmla="*/ 0 h 4052929"/>
              <a:gd name="connsiteX1-133" fmla="*/ 770702 w 2557612"/>
              <a:gd name="connsiteY1-134" fmla="*/ 0 h 4052929"/>
              <a:gd name="connsiteX2-135" fmla="*/ 2557612 w 2557612"/>
              <a:gd name="connsiteY2-136" fmla="*/ 4052929 h 4052929"/>
              <a:gd name="connsiteX3-137" fmla="*/ 1623067 w 2557612"/>
              <a:gd name="connsiteY3-138" fmla="*/ 3770561 h 4052929"/>
              <a:gd name="connsiteX4-139" fmla="*/ 0 w 2557612"/>
              <a:gd name="connsiteY4-140" fmla="*/ 0 h 4052929"/>
              <a:gd name="connsiteX0-141" fmla="*/ 0 w 2557612"/>
              <a:gd name="connsiteY0-142" fmla="*/ 0 h 4052929"/>
              <a:gd name="connsiteX1-143" fmla="*/ 770702 w 2557612"/>
              <a:gd name="connsiteY1-144" fmla="*/ 0 h 4052929"/>
              <a:gd name="connsiteX2-145" fmla="*/ 2557612 w 2557612"/>
              <a:gd name="connsiteY2-146" fmla="*/ 4052929 h 4052929"/>
              <a:gd name="connsiteX3-147" fmla="*/ 1668219 w 2557612"/>
              <a:gd name="connsiteY3-148" fmla="*/ 4052929 h 4052929"/>
              <a:gd name="connsiteX4-149" fmla="*/ 0 w 2557612"/>
              <a:gd name="connsiteY4-150" fmla="*/ 0 h 4052929"/>
              <a:gd name="connsiteX0-151" fmla="*/ 0 w 2557612"/>
              <a:gd name="connsiteY0-152" fmla="*/ 0 h 4052929"/>
              <a:gd name="connsiteX1-153" fmla="*/ 770702 w 2557612"/>
              <a:gd name="connsiteY1-154" fmla="*/ 0 h 4052929"/>
              <a:gd name="connsiteX2-155" fmla="*/ 2557612 w 2557612"/>
              <a:gd name="connsiteY2-156" fmla="*/ 4052929 h 4052929"/>
              <a:gd name="connsiteX3-157" fmla="*/ 1728600 w 2557612"/>
              <a:gd name="connsiteY3-158" fmla="*/ 4052929 h 4052929"/>
              <a:gd name="connsiteX4-159" fmla="*/ 0 w 2557612"/>
              <a:gd name="connsiteY4-160" fmla="*/ 0 h 4052929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2557612" h="4052929">
                <a:moveTo>
                  <a:pt x="0" y="0"/>
                </a:moveTo>
                <a:lnTo>
                  <a:pt x="770702" y="0"/>
                </a:lnTo>
                <a:lnTo>
                  <a:pt x="2557612" y="4052929"/>
                </a:lnTo>
                <a:lnTo>
                  <a:pt x="1728600" y="4052929"/>
                </a:lnTo>
                <a:lnTo>
                  <a:pt x="0" y="0"/>
                </a:lnTo>
                <a:close/>
              </a:path>
            </a:pathLst>
          </a:cu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endParaRPr lang="en-US"/>
          </a:p>
        </xdr:txBody>
      </xdr:sp>
      <xdr:sp macro="" textlink="">
        <xdr:nvSpPr>
          <xdr:cNvPr id="10" name="Rectangle 15">
            <a:extLst>
              <a:ext uri="{FF2B5EF4-FFF2-40B4-BE49-F238E27FC236}">
                <a16:creationId xmlns:a16="http://schemas.microsoft.com/office/drawing/2014/main" id="{0A581BBB-584D-DDCC-1991-530FD530AC66}"/>
              </a:ext>
            </a:extLst>
          </xdr:cNvPr>
          <xdr:cNvSpPr/>
        </xdr:nvSpPr>
        <xdr:spPr>
          <a:xfrm>
            <a:off x="0" y="3962400"/>
            <a:ext cx="2720340" cy="4514215"/>
          </a:xfrm>
          <a:custGeom>
            <a:avLst/>
            <a:gdLst>
              <a:gd name="connsiteX0" fmla="*/ 0 w 915670"/>
              <a:gd name="connsiteY0" fmla="*/ 0 h 5125085"/>
              <a:gd name="connsiteX1" fmla="*/ 915670 w 915670"/>
              <a:gd name="connsiteY1" fmla="*/ 0 h 5125085"/>
              <a:gd name="connsiteX2" fmla="*/ 915670 w 915670"/>
              <a:gd name="connsiteY2" fmla="*/ 5125085 h 5125085"/>
              <a:gd name="connsiteX3" fmla="*/ 0 w 915670"/>
              <a:gd name="connsiteY3" fmla="*/ 5125085 h 5125085"/>
              <a:gd name="connsiteX4" fmla="*/ 0 w 915670"/>
              <a:gd name="connsiteY4" fmla="*/ 0 h 5125085"/>
              <a:gd name="connsiteX0-1" fmla="*/ 0 w 2735201"/>
              <a:gd name="connsiteY0-2" fmla="*/ 0 h 5125085"/>
              <a:gd name="connsiteX1-3" fmla="*/ 2735201 w 2735201"/>
              <a:gd name="connsiteY1-4" fmla="*/ 12833 h 5125085"/>
              <a:gd name="connsiteX2-5" fmla="*/ 915670 w 2735201"/>
              <a:gd name="connsiteY2-6" fmla="*/ 5125085 h 5125085"/>
              <a:gd name="connsiteX3-7" fmla="*/ 0 w 2735201"/>
              <a:gd name="connsiteY3-8" fmla="*/ 5125085 h 5125085"/>
              <a:gd name="connsiteX4-9" fmla="*/ 0 w 2735201"/>
              <a:gd name="connsiteY4-10" fmla="*/ 0 h 5125085"/>
              <a:gd name="connsiteX0-11" fmla="*/ 1937714 w 2735201"/>
              <a:gd name="connsiteY0-12" fmla="*/ 0 h 5130487"/>
              <a:gd name="connsiteX1-13" fmla="*/ 2735201 w 2735201"/>
              <a:gd name="connsiteY1-14" fmla="*/ 18235 h 5130487"/>
              <a:gd name="connsiteX2-15" fmla="*/ 915670 w 2735201"/>
              <a:gd name="connsiteY2-16" fmla="*/ 5130487 h 5130487"/>
              <a:gd name="connsiteX3-17" fmla="*/ 0 w 2735201"/>
              <a:gd name="connsiteY3-18" fmla="*/ 5130487 h 5130487"/>
              <a:gd name="connsiteX4-19" fmla="*/ 1937714 w 2735201"/>
              <a:gd name="connsiteY4-20" fmla="*/ 0 h 5130487"/>
              <a:gd name="connsiteX0-21" fmla="*/ 1937714 w 2778412"/>
              <a:gd name="connsiteY0-22" fmla="*/ 4333 h 5134820"/>
              <a:gd name="connsiteX1-23" fmla="*/ 2778412 w 2778412"/>
              <a:gd name="connsiteY1-24" fmla="*/ 0 h 5134820"/>
              <a:gd name="connsiteX2-25" fmla="*/ 915670 w 2778412"/>
              <a:gd name="connsiteY2-26" fmla="*/ 5134820 h 5134820"/>
              <a:gd name="connsiteX3-27" fmla="*/ 0 w 2778412"/>
              <a:gd name="connsiteY3-28" fmla="*/ 5134820 h 5134820"/>
              <a:gd name="connsiteX4-29" fmla="*/ 1937714 w 2778412"/>
              <a:gd name="connsiteY4-30" fmla="*/ 4333 h 5134820"/>
              <a:gd name="connsiteX0-31" fmla="*/ 1942047 w 2778412"/>
              <a:gd name="connsiteY0-32" fmla="*/ 0 h 5134820"/>
              <a:gd name="connsiteX1-33" fmla="*/ 2778412 w 2778412"/>
              <a:gd name="connsiteY1-34" fmla="*/ 0 h 5134820"/>
              <a:gd name="connsiteX2-35" fmla="*/ 915670 w 2778412"/>
              <a:gd name="connsiteY2-36" fmla="*/ 5134820 h 5134820"/>
              <a:gd name="connsiteX3-37" fmla="*/ 0 w 2778412"/>
              <a:gd name="connsiteY3-38" fmla="*/ 5134820 h 5134820"/>
              <a:gd name="connsiteX4-39" fmla="*/ 1942047 w 2778412"/>
              <a:gd name="connsiteY4-40" fmla="*/ 0 h 5134820"/>
              <a:gd name="connsiteX0-41" fmla="*/ 1935698 w 2778412"/>
              <a:gd name="connsiteY0-42" fmla="*/ 0 h 5217001"/>
              <a:gd name="connsiteX1-43" fmla="*/ 2778412 w 2778412"/>
              <a:gd name="connsiteY1-44" fmla="*/ 82181 h 5217001"/>
              <a:gd name="connsiteX2-45" fmla="*/ 915670 w 2778412"/>
              <a:gd name="connsiteY2-46" fmla="*/ 5217001 h 5217001"/>
              <a:gd name="connsiteX3-47" fmla="*/ 0 w 2778412"/>
              <a:gd name="connsiteY3-48" fmla="*/ 5217001 h 5217001"/>
              <a:gd name="connsiteX4-49" fmla="*/ 1935698 w 2778412"/>
              <a:gd name="connsiteY4-50" fmla="*/ 0 h 5217001"/>
              <a:gd name="connsiteX0-51" fmla="*/ 1935698 w 2740317"/>
              <a:gd name="connsiteY0-52" fmla="*/ 0 h 5217001"/>
              <a:gd name="connsiteX1-53" fmla="*/ 2740317 w 2740317"/>
              <a:gd name="connsiteY1-54" fmla="*/ 0 h 5217001"/>
              <a:gd name="connsiteX2-55" fmla="*/ 915670 w 2740317"/>
              <a:gd name="connsiteY2-56" fmla="*/ 5217001 h 5217001"/>
              <a:gd name="connsiteX3-57" fmla="*/ 0 w 2740317"/>
              <a:gd name="connsiteY3-58" fmla="*/ 5217001 h 5217001"/>
              <a:gd name="connsiteX4-59" fmla="*/ 1935698 w 2740317"/>
              <a:gd name="connsiteY4-60" fmla="*/ 0 h 5217001"/>
              <a:gd name="connsiteX0-61" fmla="*/ 1915013 w 2740317"/>
              <a:gd name="connsiteY0-62" fmla="*/ 0 h 5217001"/>
              <a:gd name="connsiteX1-63" fmla="*/ 2740317 w 2740317"/>
              <a:gd name="connsiteY1-64" fmla="*/ 0 h 5217001"/>
              <a:gd name="connsiteX2-65" fmla="*/ 915670 w 2740317"/>
              <a:gd name="connsiteY2-66" fmla="*/ 5217001 h 5217001"/>
              <a:gd name="connsiteX3-67" fmla="*/ 0 w 2740317"/>
              <a:gd name="connsiteY3-68" fmla="*/ 5217001 h 5217001"/>
              <a:gd name="connsiteX4-69" fmla="*/ 1915013 w 2740317"/>
              <a:gd name="connsiteY4-70" fmla="*/ 0 h 5217001"/>
              <a:gd name="connsiteX0-71" fmla="*/ 1908664 w 2740317"/>
              <a:gd name="connsiteY0-72" fmla="*/ 1494 h 5217001"/>
              <a:gd name="connsiteX1-73" fmla="*/ 2740317 w 2740317"/>
              <a:gd name="connsiteY1-74" fmla="*/ 0 h 5217001"/>
              <a:gd name="connsiteX2-75" fmla="*/ 915670 w 2740317"/>
              <a:gd name="connsiteY2-76" fmla="*/ 5217001 h 5217001"/>
              <a:gd name="connsiteX3-77" fmla="*/ 0 w 2740317"/>
              <a:gd name="connsiteY3-78" fmla="*/ 5217001 h 5217001"/>
              <a:gd name="connsiteX4-79" fmla="*/ 1908664 w 2740317"/>
              <a:gd name="connsiteY4-80" fmla="*/ 1494 h 5217001"/>
              <a:gd name="connsiteX0-81" fmla="*/ 1908664 w 2740317"/>
              <a:gd name="connsiteY0-82" fmla="*/ 0 h 5223117"/>
              <a:gd name="connsiteX1-83" fmla="*/ 2740317 w 2740317"/>
              <a:gd name="connsiteY1-84" fmla="*/ 6116 h 5223117"/>
              <a:gd name="connsiteX2-85" fmla="*/ 915670 w 2740317"/>
              <a:gd name="connsiteY2-86" fmla="*/ 5223117 h 5223117"/>
              <a:gd name="connsiteX3-87" fmla="*/ 0 w 2740317"/>
              <a:gd name="connsiteY3-88" fmla="*/ 5223117 h 5223117"/>
              <a:gd name="connsiteX4-89" fmla="*/ 1908664 w 2740317"/>
              <a:gd name="connsiteY4-90" fmla="*/ 0 h 5223117"/>
              <a:gd name="connsiteX0-91" fmla="*/ 1908664 w 2720124"/>
              <a:gd name="connsiteY0-92" fmla="*/ 0 h 5223117"/>
              <a:gd name="connsiteX1-93" fmla="*/ 2720124 w 2720124"/>
              <a:gd name="connsiteY1-94" fmla="*/ 1059 h 5223117"/>
              <a:gd name="connsiteX2-95" fmla="*/ 915670 w 2720124"/>
              <a:gd name="connsiteY2-96" fmla="*/ 5223117 h 5223117"/>
              <a:gd name="connsiteX3-97" fmla="*/ 0 w 2720124"/>
              <a:gd name="connsiteY3-98" fmla="*/ 5223117 h 5223117"/>
              <a:gd name="connsiteX4-99" fmla="*/ 1908664 w 2720124"/>
              <a:gd name="connsiteY4-100" fmla="*/ 0 h 5223117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2720124" h="5223117">
                <a:moveTo>
                  <a:pt x="1908664" y="0"/>
                </a:moveTo>
                <a:lnTo>
                  <a:pt x="2720124" y="1059"/>
                </a:lnTo>
                <a:lnTo>
                  <a:pt x="915670" y="5223117"/>
                </a:lnTo>
                <a:lnTo>
                  <a:pt x="0" y="5223117"/>
                </a:lnTo>
                <a:lnTo>
                  <a:pt x="1908664" y="0"/>
                </a:lnTo>
                <a:close/>
              </a:path>
            </a:pathLst>
          </a:custGeom>
          <a:gradFill>
            <a:gsLst>
              <a:gs pos="0">
                <a:srgbClr val="FFC000"/>
              </a:gs>
              <a:gs pos="100000">
                <a:schemeClr val="bg1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57150</xdr:colOff>
      <xdr:row>32</xdr:row>
      <xdr:rowOff>142875</xdr:rowOff>
    </xdr:from>
    <xdr:to>
      <xdr:col>6</xdr:col>
      <xdr:colOff>3719830</xdr:colOff>
      <xdr:row>35</xdr:row>
      <xdr:rowOff>141605</xdr:rowOff>
    </xdr:to>
    <xdr:sp macro="" textlink="">
      <xdr:nvSpPr>
        <xdr:cNvPr id="11" name="Text Box 19">
          <a:extLst>
            <a:ext uri="{FF2B5EF4-FFF2-40B4-BE49-F238E27FC236}">
              <a16:creationId xmlns:a16="http://schemas.microsoft.com/office/drawing/2014/main" id="{5F1E9DF5-2DB2-4DD4-8C55-E849CCDA09F1}"/>
            </a:ext>
          </a:extLst>
        </xdr:cNvPr>
        <xdr:cNvSpPr txBox="1"/>
      </xdr:nvSpPr>
      <xdr:spPr>
        <a:xfrm>
          <a:off x="333375" y="5324475"/>
          <a:ext cx="4786630" cy="48450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n-US" sz="2400">
              <a:solidFill>
                <a:srgbClr val="FFFFFF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1209675</xdr:colOff>
      <xdr:row>0</xdr:row>
      <xdr:rowOff>0</xdr:rowOff>
    </xdr:from>
    <xdr:to>
      <xdr:col>10</xdr:col>
      <xdr:colOff>603885</xdr:colOff>
      <xdr:row>2</xdr:row>
      <xdr:rowOff>34925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C90BC582-CE91-40C9-A54C-AD831076DD5B}"/>
            </a:ext>
          </a:extLst>
        </xdr:cNvPr>
        <xdr:cNvSpPr txBox="1"/>
      </xdr:nvSpPr>
      <xdr:spPr>
        <a:xfrm>
          <a:off x="2609850" y="0"/>
          <a:ext cx="5699760" cy="35877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US" sz="2600">
              <a:solidFill>
                <a:srgbClr val="1F3864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KECAMATAN BONTOMANAI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171450</xdr:colOff>
      <xdr:row>11</xdr:row>
      <xdr:rowOff>28575</xdr:rowOff>
    </xdr:from>
    <xdr:to>
      <xdr:col>16</xdr:col>
      <xdr:colOff>521970</xdr:colOff>
      <xdr:row>22</xdr:row>
      <xdr:rowOff>55880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99587776-9EB0-42F4-9508-8CD106A2F0F8}"/>
            </a:ext>
          </a:extLst>
        </xdr:cNvPr>
        <xdr:cNvSpPr txBox="1"/>
      </xdr:nvSpPr>
      <xdr:spPr>
        <a:xfrm>
          <a:off x="171450" y="1809750"/>
          <a:ext cx="12980670" cy="180848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non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n-US" sz="4800">
              <a:solidFill>
                <a:srgbClr val="47AEB9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REALISASI FISIK DAN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n-US" sz="4800">
              <a:solidFill>
                <a:srgbClr val="47AEB9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KEUANGAN (RFK)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171450</xdr:colOff>
      <xdr:row>21</xdr:row>
      <xdr:rowOff>47625</xdr:rowOff>
    </xdr:from>
    <xdr:to>
      <xdr:col>6</xdr:col>
      <xdr:colOff>3377565</xdr:colOff>
      <xdr:row>27</xdr:row>
      <xdr:rowOff>9525</xdr:rowOff>
    </xdr:to>
    <xdr:sp macro="" textlink="">
      <xdr:nvSpPr>
        <xdr:cNvPr id="14" name="Text Box 28">
          <a:extLst>
            <a:ext uri="{FF2B5EF4-FFF2-40B4-BE49-F238E27FC236}">
              <a16:creationId xmlns:a16="http://schemas.microsoft.com/office/drawing/2014/main" id="{4E918176-CB8E-4352-B7F1-81C1A59E9625}"/>
            </a:ext>
          </a:extLst>
        </xdr:cNvPr>
        <xdr:cNvSpPr txBox="1"/>
      </xdr:nvSpPr>
      <xdr:spPr>
        <a:xfrm>
          <a:off x="171450" y="3448050"/>
          <a:ext cx="4606290" cy="93345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US" sz="3600">
              <a:solidFill>
                <a:srgbClr val="1F3864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T.A 2025</a:t>
          </a:r>
        </a:p>
        <a:p>
          <a:pPr>
            <a:lnSpc>
              <a:spcPct val="107000"/>
            </a:lnSpc>
            <a:spcAft>
              <a:spcPts val="800"/>
            </a:spcAft>
          </a:pPr>
          <a:endParaRPr lang="en-US" sz="3600">
            <a:solidFill>
              <a:srgbClr val="1F3864"/>
            </a:solidFill>
            <a:effectLst/>
            <a:latin typeface="Arial Black" panose="020B0A040201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6</xdr:col>
      <xdr:colOff>195580</xdr:colOff>
      <xdr:row>4</xdr:row>
      <xdr:rowOff>102235</xdr:rowOff>
    </xdr:to>
    <xdr:sp macro="" textlink="">
      <xdr:nvSpPr>
        <xdr:cNvPr id="15" name="Text Box 43">
          <a:extLst>
            <a:ext uri="{FF2B5EF4-FFF2-40B4-BE49-F238E27FC236}">
              <a16:creationId xmlns:a16="http://schemas.microsoft.com/office/drawing/2014/main" id="{1CBE1D5F-F6A4-42EE-9565-73AAA2EB16ED}"/>
            </a:ext>
          </a:extLst>
        </xdr:cNvPr>
        <xdr:cNvSpPr txBox="1"/>
      </xdr:nvSpPr>
      <xdr:spPr>
        <a:xfrm>
          <a:off x="95250" y="0"/>
          <a:ext cx="1500505" cy="74993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US" sz="3600">
              <a:solidFill>
                <a:srgbClr val="FFFFFF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2024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3719830</xdr:colOff>
      <xdr:row>0</xdr:row>
      <xdr:rowOff>125730</xdr:rowOff>
    </xdr:from>
    <xdr:to>
      <xdr:col>6</xdr:col>
      <xdr:colOff>3719830</xdr:colOff>
      <xdr:row>4</xdr:row>
      <xdr:rowOff>76835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55276B6-380A-4384-8069-01738FB3DE00}"/>
            </a:ext>
          </a:extLst>
        </xdr:cNvPr>
        <xdr:cNvCxnSpPr/>
      </xdr:nvCxnSpPr>
      <xdr:spPr>
        <a:xfrm>
          <a:off x="5120005" y="125730"/>
          <a:ext cx="0" cy="598805"/>
        </a:xfrm>
        <a:prstGeom prst="line">
          <a:avLst/>
        </a:prstGeom>
        <a:ln w="28575">
          <a:solidFill>
            <a:srgbClr val="47AEB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1224864</xdr:colOff>
      <xdr:row>2</xdr:row>
      <xdr:rowOff>115587</xdr:rowOff>
    </xdr:from>
    <xdr:to>
      <xdr:col>7</xdr:col>
      <xdr:colOff>184099</xdr:colOff>
      <xdr:row>4</xdr:row>
      <xdr:rowOff>159403</xdr:rowOff>
    </xdr:to>
    <xdr:sp macro="" textlink="">
      <xdr:nvSpPr>
        <xdr:cNvPr id="17" name="Text Box 54">
          <a:extLst>
            <a:ext uri="{FF2B5EF4-FFF2-40B4-BE49-F238E27FC236}">
              <a16:creationId xmlns:a16="http://schemas.microsoft.com/office/drawing/2014/main" id="{AEC811B1-8B0E-420A-9960-EABAC8D158D7}"/>
            </a:ext>
          </a:extLst>
        </xdr:cNvPr>
        <xdr:cNvSpPr txBox="1"/>
      </xdr:nvSpPr>
      <xdr:spPr>
        <a:xfrm>
          <a:off x="2625039" y="439437"/>
          <a:ext cx="2778760" cy="367666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id-ID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BULAN</a:t>
          </a:r>
          <a:r>
            <a:rPr lang="id-ID" sz="14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altLang="id-ID" sz="14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MEI</a:t>
          </a:r>
          <a:r>
            <a:rPr lang="en-US" sz="14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2025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612862</xdr:colOff>
      <xdr:row>1</xdr:row>
      <xdr:rowOff>30635</xdr:rowOff>
    </xdr:from>
    <xdr:to>
      <xdr:col>6</xdr:col>
      <xdr:colOff>1098637</xdr:colOff>
      <xdr:row>4</xdr:row>
      <xdr:rowOff>71909</xdr:rowOff>
    </xdr:to>
    <xdr:pic>
      <xdr:nvPicPr>
        <xdr:cNvPr id="18" name="Picture 10">
          <a:extLst>
            <a:ext uri="{FF2B5EF4-FFF2-40B4-BE49-F238E27FC236}">
              <a16:creationId xmlns:a16="http://schemas.microsoft.com/office/drawing/2014/main" id="{182B2CE8-2CC2-49A3-99A0-9619FCAAE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13037" y="192560"/>
          <a:ext cx="485775" cy="52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PID%20&amp;%20PDIP\RFK\RFK%20BONTOMANAI%20FEBRUARI%20TA.2025.xlsx" TargetMode="External"/><Relationship Id="rId1" Type="http://schemas.openxmlformats.org/officeDocument/2006/relationships/externalLinkPath" Target="RFK%20BONTOMANAI%20FEBRUARI%20TA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PID%20&amp;%20PDIP\RFK\RFK%20BONTOMANAI%20MARET%20TA.2025.xlsx" TargetMode="External"/><Relationship Id="rId1" Type="http://schemas.openxmlformats.org/officeDocument/2006/relationships/externalLinkPath" Target="RFK%20BONTOMANAI%20MARET%20TA.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PID%20&amp;%20PDIP\RFK\RFK%20BONTOMANAI%20APRIL%20TA.2025.xlsx" TargetMode="External"/><Relationship Id="rId1" Type="http://schemas.openxmlformats.org/officeDocument/2006/relationships/externalLinkPath" Target="RFK%20BONTOMANAI%20APRIL%20TA.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PID%20&amp;%20PDIP\RFK\RFK%20BONTOMANAI%20MEI%20TA.2025.xlsx" TargetMode="External"/><Relationship Id="rId1" Type="http://schemas.openxmlformats.org/officeDocument/2006/relationships/externalLinkPath" Target="RFK%20BONTOMANAI%20MEI%20TA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ncian"/>
      <sheetName val="RekapRFK"/>
      <sheetName val="Sheet1"/>
    </sheetNames>
    <sheetDataSet>
      <sheetData sheetId="0">
        <row r="8">
          <cell r="E8" t="str">
            <v xml:space="preserve">Penyusunan Dokumen Perencanaan Perangkat Daerah </v>
          </cell>
        </row>
        <row r="25">
          <cell r="I25">
            <v>0</v>
          </cell>
          <cell r="P25">
            <v>0</v>
          </cell>
        </row>
        <row r="32">
          <cell r="P32" t="str">
            <v>ARMAN,S.Sos</v>
          </cell>
        </row>
        <row r="41">
          <cell r="E41" t="str">
            <v>Penyusunan Dokumen Perencanaan Perangkat Daerah</v>
          </cell>
        </row>
        <row r="53">
          <cell r="I53">
            <v>13993200</v>
          </cell>
          <cell r="P53">
            <v>1050000</v>
          </cell>
        </row>
        <row r="60">
          <cell r="P60" t="str">
            <v>ARMAN,S.Sos</v>
          </cell>
        </row>
        <row r="69">
          <cell r="E69" t="str">
            <v xml:space="preserve">Penyediaan gaji dan Tunjangan ASN </v>
          </cell>
        </row>
        <row r="70">
          <cell r="N70" t="str">
            <v>Keadaan Bulan Februari 2025</v>
          </cell>
        </row>
        <row r="88">
          <cell r="I88">
            <v>1683010000</v>
          </cell>
          <cell r="P88">
            <v>163950577</v>
          </cell>
        </row>
        <row r="90">
          <cell r="P90" t="str">
            <v>Polebunging, 28 Februari 2025</v>
          </cell>
        </row>
        <row r="105">
          <cell r="E105" t="str">
            <v>Koordinasi dan Penyusunan Laporan Keuangan Akhir Tahun SKPD</v>
          </cell>
        </row>
        <row r="116">
          <cell r="I116">
            <v>6428100</v>
          </cell>
          <cell r="P116">
            <v>0</v>
          </cell>
        </row>
        <row r="132">
          <cell r="E132" t="str">
            <v>Koordinasi dan Penyusunan Laporan Keuangan Bulanan/ Triwulanan/ Semesteran SKPD</v>
          </cell>
        </row>
        <row r="143">
          <cell r="I143">
            <v>8172300</v>
          </cell>
          <cell r="P143">
            <v>1200000</v>
          </cell>
        </row>
        <row r="159">
          <cell r="E159" t="str">
            <v>Rekonsiliasi dan Penyusunan Laporan Barang Milik Daerah pada SKPD</v>
          </cell>
        </row>
        <row r="171">
          <cell r="I171">
            <v>8472700</v>
          </cell>
          <cell r="P171">
            <v>1200000</v>
          </cell>
        </row>
        <row r="187">
          <cell r="E187" t="str">
            <v>Penyediaan Bahan Bacaan dan Peraturan Perundang-undangan</v>
          </cell>
        </row>
        <row r="199">
          <cell r="I199">
            <v>4680000</v>
          </cell>
          <cell r="P199">
            <v>0</v>
          </cell>
        </row>
        <row r="215">
          <cell r="E215" t="str">
            <v>Penyelenggaraan Rapat Koordinasi dan Konsultasi SKPD</v>
          </cell>
        </row>
        <row r="225">
          <cell r="I225">
            <v>70467000</v>
          </cell>
          <cell r="P225">
            <v>2250000</v>
          </cell>
        </row>
        <row r="232">
          <cell r="P232" t="str">
            <v>FERI ADY, S.ST</v>
          </cell>
        </row>
        <row r="241">
          <cell r="E241" t="str">
            <v xml:space="preserve"> Penyediaan Jasa Pelayanan Umum Kantor</v>
          </cell>
        </row>
        <row r="257">
          <cell r="I257">
            <v>218749800</v>
          </cell>
          <cell r="P257">
            <v>20350000</v>
          </cell>
        </row>
        <row r="273">
          <cell r="E273" t="str">
            <v>Penyediaan Jasa Komunikasi, Sumber Daya Air dan Listrik</v>
          </cell>
        </row>
        <row r="282">
          <cell r="I282">
            <v>5450000</v>
          </cell>
          <cell r="P282">
            <v>528000</v>
          </cell>
        </row>
        <row r="298">
          <cell r="E298" t="str">
            <v>Penyediaan Jasa Pemeliharaan, Biaya Pemeliharaan, dan Pajak Kendaraan Perorangan Dinas atau Kendaraan Dinas Jabatan</v>
          </cell>
        </row>
        <row r="306">
          <cell r="I306">
            <v>36770000</v>
          </cell>
          <cell r="P306">
            <v>12750000</v>
          </cell>
        </row>
        <row r="313">
          <cell r="P313" t="str">
            <v>NUR KAMAR, S.Kel</v>
          </cell>
        </row>
        <row r="322">
          <cell r="E322" t="str">
            <v>Penyediaan Jasa Pemeliharaan, Biaya Pemeliharaan, Pajak dan Perizinan Kendaraan Dinas Operasional atau Lapangan</v>
          </cell>
        </row>
        <row r="330">
          <cell r="I330">
            <v>19640000</v>
          </cell>
          <cell r="P330">
            <v>672000</v>
          </cell>
        </row>
        <row r="346">
          <cell r="E346" t="str">
            <v>Pemeliharaan Peralatan dan Mesin Lainnya</v>
          </cell>
        </row>
        <row r="354">
          <cell r="I354">
            <v>2920000</v>
          </cell>
          <cell r="P354">
            <v>0</v>
          </cell>
        </row>
        <row r="370">
          <cell r="E370" t="str">
            <v>Penyediaan Peralatan dan Perlengkapan Kantor</v>
          </cell>
        </row>
        <row r="379">
          <cell r="I379">
            <v>37000000</v>
          </cell>
          <cell r="O379">
            <v>100</v>
          </cell>
          <cell r="P379">
            <v>37000000</v>
          </cell>
        </row>
        <row r="396">
          <cell r="E396" t="str">
            <v>Pengadaan Mebel</v>
          </cell>
        </row>
        <row r="405">
          <cell r="I405">
            <v>12000000</v>
          </cell>
          <cell r="P405">
            <v>0</v>
          </cell>
        </row>
        <row r="425">
          <cell r="E425" t="str">
            <v>Koordinasi/Sinergi Perencanaan dan Pelaksanaan Kegiatan Pemerintahan dengan Perangkat Daerah dan Instansi Vertikal Terkait</v>
          </cell>
        </row>
        <row r="435">
          <cell r="I435">
            <v>1352200</v>
          </cell>
          <cell r="P435">
            <v>0</v>
          </cell>
        </row>
        <row r="442">
          <cell r="P442" t="str">
            <v>AKHMAD RIFAI, S.PI</v>
          </cell>
        </row>
        <row r="451">
          <cell r="E451" t="str">
            <v xml:space="preserve">Peningkatan Partisipasi Masyarakat dalam Forum Musyawarah Perencanaan Pembangunan di Desa </v>
          </cell>
        </row>
        <row r="464">
          <cell r="I464">
            <v>16180900</v>
          </cell>
          <cell r="P464">
            <v>0</v>
          </cell>
        </row>
        <row r="471">
          <cell r="P471" t="str">
            <v>NUR SYAMSI, S.Sos</v>
          </cell>
        </row>
        <row r="480">
          <cell r="E480" t="str">
            <v>Peningkatan Efektifitas Kegiatan Pemberdayaan Masyarakat di Wilayah Kecamatan</v>
          </cell>
        </row>
        <row r="491">
          <cell r="I491">
            <v>8791600</v>
          </cell>
          <cell r="P491">
            <v>0</v>
          </cell>
        </row>
        <row r="498">
          <cell r="P498" t="str">
            <v>LAILA WAHYUNI,ST</v>
          </cell>
        </row>
        <row r="507">
          <cell r="E507" t="str">
            <v>Harmonisasi Hubungan Dengan Tokoh Agama dan Tokoh Masyarakat</v>
          </cell>
        </row>
        <row r="517">
          <cell r="I517">
            <v>6114000</v>
          </cell>
          <cell r="P517">
            <v>0</v>
          </cell>
        </row>
        <row r="535">
          <cell r="E535" t="str">
            <v>Sinergitas dengan kepolisian Negara Republik Indonesia , Tentara Nasional Indonesia  dan Instansi vertikal di wiilayah Kecamatan</v>
          </cell>
        </row>
        <row r="547">
          <cell r="I547">
            <v>9785500</v>
          </cell>
          <cell r="P547">
            <v>0</v>
          </cell>
        </row>
        <row r="563">
          <cell r="E563" t="str">
            <v xml:space="preserve">Pembinaan wawasan kebangsaan dan Ketahanan Nasional dalam rangka memantapkan Pengamalan Pancasila, Pelaksanaan Undang-Undang Dasar Negara Republik Indonesia tahun 1945 Pelestarian Bhinneka Tunggal Ika  serta pemertahanan dan pemeliharaan Keutuhan negara Kesatuan Republik Indonesia </v>
          </cell>
        </row>
        <row r="579">
          <cell r="I579">
            <v>60332700</v>
          </cell>
          <cell r="P579">
            <v>0</v>
          </cell>
        </row>
        <row r="586">
          <cell r="P586" t="str">
            <v>FERI ADY, S.ST</v>
          </cell>
        </row>
      </sheetData>
      <sheetData sheetId="1">
        <row r="12">
          <cell r="G12">
            <v>13993200</v>
          </cell>
          <cell r="L12">
            <v>1050000</v>
          </cell>
        </row>
        <row r="13">
          <cell r="L13">
            <v>163950577</v>
          </cell>
        </row>
        <row r="14">
          <cell r="L14">
            <v>0</v>
          </cell>
        </row>
        <row r="15">
          <cell r="L15">
            <v>1200000</v>
          </cell>
        </row>
        <row r="16">
          <cell r="F16" t="str">
            <v>Rekonsiliasi dan Penyusunan Laporan Barang Milik Daerah pada SKPD</v>
          </cell>
          <cell r="L16">
            <v>1200000</v>
          </cell>
        </row>
        <row r="17">
          <cell r="L17">
            <v>37000000</v>
          </cell>
        </row>
        <row r="18">
          <cell r="L18">
            <v>0</v>
          </cell>
        </row>
        <row r="19">
          <cell r="L19">
            <v>2250000</v>
          </cell>
        </row>
        <row r="21">
          <cell r="L21">
            <v>20350000</v>
          </cell>
        </row>
        <row r="22">
          <cell r="L22">
            <v>528000</v>
          </cell>
        </row>
        <row r="23">
          <cell r="L23">
            <v>12750000</v>
          </cell>
        </row>
        <row r="24">
          <cell r="G24">
            <v>19640000</v>
          </cell>
          <cell r="L24">
            <v>672000</v>
          </cell>
        </row>
        <row r="25">
          <cell r="G25">
            <v>2920000</v>
          </cell>
          <cell r="L25">
            <v>0</v>
          </cell>
        </row>
        <row r="26">
          <cell r="G26">
            <v>1352200</v>
          </cell>
          <cell r="L26">
            <v>0</v>
          </cell>
        </row>
        <row r="27">
          <cell r="G27">
            <v>16180900</v>
          </cell>
          <cell r="L27">
            <v>0</v>
          </cell>
        </row>
        <row r="28">
          <cell r="F28" t="str">
            <v>Peningkatan Efektifitas Kegiatan Pemberdayaan Masyarakat di Wilayah Kecamatan</v>
          </cell>
          <cell r="G28">
            <v>8791600</v>
          </cell>
          <cell r="L28">
            <v>0</v>
          </cell>
        </row>
        <row r="29">
          <cell r="F29" t="str">
            <v>Sinergitas dengan kepolisian Negara Republik Indonesia , Tentara Nasional Indonesia  dan Instansi vertikal di wiilayah Kecamatan</v>
          </cell>
          <cell r="G29">
            <v>9785500</v>
          </cell>
          <cell r="L29">
            <v>0</v>
          </cell>
        </row>
        <row r="30">
          <cell r="F30" t="str">
            <v>Harmonisasi Hubungan Dengan Tokoh Agama dan Tokoh Masyarakat</v>
          </cell>
          <cell r="G30">
            <v>6114000</v>
          </cell>
        </row>
        <row r="31">
          <cell r="G31">
            <v>60332700</v>
          </cell>
          <cell r="L31">
            <v>0</v>
          </cell>
        </row>
        <row r="35">
          <cell r="N35" t="str">
            <v>CAMAT BONTOMANAI</v>
          </cell>
        </row>
        <row r="40">
          <cell r="N40" t="str">
            <v>ZULFIKRI,S.STP</v>
          </cell>
        </row>
        <row r="41">
          <cell r="N41" t="str">
            <v>Nip. 19790818 199711 1 002</v>
          </cell>
        </row>
      </sheetData>
      <sheetData sheetId="2">
        <row r="10">
          <cell r="B10" t="str">
            <v>Perencanaan, Penganggaran, dan Evaluasi Kinerja Perangkat Daerah</v>
          </cell>
        </row>
        <row r="11">
          <cell r="B11" t="str">
            <v>Penyusunan Dokumen Perencanaan Perangkat Daerah</v>
          </cell>
        </row>
        <row r="15">
          <cell r="B15" t="str">
            <v>Koordinasi dan Penyusunan Laporan Keuangan Bulanan/ Triwulanan/ Semesteran SKPD</v>
          </cell>
        </row>
        <row r="16">
          <cell r="B16" t="str">
            <v>Administrasi Barang Milik Daerah pada Perangkat Daerah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 BARU"/>
      <sheetName val="rincian"/>
      <sheetName val="RekapRFK"/>
      <sheetName val="Sheet1"/>
    </sheetNames>
    <sheetDataSet>
      <sheetData sheetId="0">
        <row r="64">
          <cell r="H64">
            <v>2115753100</v>
          </cell>
        </row>
      </sheetData>
      <sheetData sheetId="1">
        <row r="8">
          <cell r="E8" t="str">
            <v xml:space="preserve">Penyusunan Dokumen Perencanaan Perangkat Daerah </v>
          </cell>
        </row>
        <row r="25">
          <cell r="I25">
            <v>0</v>
          </cell>
          <cell r="P25">
            <v>0</v>
          </cell>
        </row>
        <row r="32">
          <cell r="P32" t="str">
            <v>ARMAN,S.Sos</v>
          </cell>
        </row>
        <row r="41">
          <cell r="E41" t="str">
            <v>Penyusunan Dokumen Perencanaan Perangkat Daerah</v>
          </cell>
        </row>
        <row r="53">
          <cell r="I53">
            <v>13993200</v>
          </cell>
          <cell r="P53">
            <v>1050000</v>
          </cell>
        </row>
        <row r="60">
          <cell r="P60" t="str">
            <v>ARMAN,S.Sos</v>
          </cell>
        </row>
        <row r="69">
          <cell r="E69" t="str">
            <v xml:space="preserve">Penyediaan gaji dan Tunjangan ASN </v>
          </cell>
        </row>
        <row r="70">
          <cell r="N70" t="str">
            <v>Keadaan Bulan Maret 2025</v>
          </cell>
        </row>
        <row r="88">
          <cell r="I88">
            <v>1683010000</v>
          </cell>
          <cell r="P88">
            <v>322260454</v>
          </cell>
        </row>
        <row r="90">
          <cell r="P90" t="str">
            <v>Polebunging, 28 Maret 2025</v>
          </cell>
        </row>
        <row r="105">
          <cell r="E105" t="str">
            <v>Koordinasi dan Penyusunan Laporan Keuangan Akhir Tahun SKPD</v>
          </cell>
        </row>
        <row r="116">
          <cell r="I116">
            <v>6428100</v>
          </cell>
          <cell r="P116">
            <v>0</v>
          </cell>
        </row>
        <row r="132">
          <cell r="E132" t="str">
            <v>Koordinasi dan Penyusunan Laporan Keuangan Bulanan/ Triwulanan/ Semesteran SKPD</v>
          </cell>
        </row>
        <row r="143">
          <cell r="I143">
            <v>8172300</v>
          </cell>
          <cell r="P143">
            <v>1200000</v>
          </cell>
        </row>
        <row r="159">
          <cell r="E159" t="str">
            <v>Rekonsiliasi dan Penyusunan Laporan Barang Milik Daerah pada SKPD</v>
          </cell>
        </row>
        <row r="171">
          <cell r="I171">
            <v>8472700</v>
          </cell>
          <cell r="P171">
            <v>1200000</v>
          </cell>
        </row>
        <row r="187">
          <cell r="E187" t="str">
            <v>Penyediaan Bahan Bacaan dan Peraturan Perundang-undangan</v>
          </cell>
        </row>
        <row r="199">
          <cell r="I199">
            <v>4680000</v>
          </cell>
          <cell r="P199">
            <v>0</v>
          </cell>
        </row>
        <row r="215">
          <cell r="E215" t="str">
            <v>Penyelenggaraan Rapat Koordinasi dan Konsultasi SKPD</v>
          </cell>
        </row>
        <row r="225">
          <cell r="I225">
            <v>70467000</v>
          </cell>
          <cell r="P225">
            <v>2250000</v>
          </cell>
        </row>
        <row r="232">
          <cell r="P232" t="str">
            <v>FERI ADY, S.ST</v>
          </cell>
        </row>
        <row r="241">
          <cell r="E241" t="str">
            <v xml:space="preserve"> Penyediaan Jasa Pelayanan Umum Kantor</v>
          </cell>
        </row>
        <row r="257">
          <cell r="I257">
            <v>218749800</v>
          </cell>
          <cell r="P257">
            <v>33550000</v>
          </cell>
        </row>
        <row r="273">
          <cell r="E273" t="str">
            <v>Penyediaan Jasa Komunikasi, Sumber Daya Air dan Listrik</v>
          </cell>
        </row>
        <row r="282">
          <cell r="I282">
            <v>5450000</v>
          </cell>
          <cell r="P282">
            <v>528000</v>
          </cell>
        </row>
        <row r="298">
          <cell r="E298" t="str">
            <v>Penyediaan Jasa Pemeliharaan, Biaya Pemeliharaan, dan Pajak Kendaraan Perorangan Dinas atau Kendaraan Dinas Jabatan</v>
          </cell>
        </row>
        <row r="306">
          <cell r="I306">
            <v>36770000</v>
          </cell>
          <cell r="P306">
            <v>12750000</v>
          </cell>
        </row>
        <row r="313">
          <cell r="P313" t="str">
            <v>NUR KAMAR, S.Kel</v>
          </cell>
        </row>
        <row r="322">
          <cell r="E322" t="str">
            <v>Penyediaan Jasa Pemeliharaan, Biaya Pemeliharaan, Pajak dan Perizinan Kendaraan Dinas Operasional atau Lapangan</v>
          </cell>
        </row>
        <row r="330">
          <cell r="I330">
            <v>19640000</v>
          </cell>
          <cell r="P330">
            <v>672000</v>
          </cell>
        </row>
        <row r="346">
          <cell r="E346" t="str">
            <v>Pemeliharaan Peralatan dan Mesin Lainnya</v>
          </cell>
        </row>
        <row r="354">
          <cell r="I354">
            <v>2920000</v>
          </cell>
          <cell r="P354">
            <v>0</v>
          </cell>
        </row>
        <row r="370">
          <cell r="E370" t="str">
            <v>Penyediaan Peralatan dan Perlengkapan Kantor</v>
          </cell>
        </row>
        <row r="379">
          <cell r="I379">
            <v>37000000</v>
          </cell>
          <cell r="O379">
            <v>100</v>
          </cell>
          <cell r="P379">
            <v>37000000</v>
          </cell>
        </row>
        <row r="396">
          <cell r="E396" t="str">
            <v>Pengadaan Mebel</v>
          </cell>
        </row>
        <row r="405">
          <cell r="I405">
            <v>12000000</v>
          </cell>
          <cell r="P405">
            <v>12000000</v>
          </cell>
        </row>
        <row r="425">
          <cell r="E425" t="str">
            <v>Koordinasi/Sinergi Perencanaan dan Pelaksanaan Kegiatan Pemerintahan dengan Perangkat Daerah dan Instansi Vertikal Terkait</v>
          </cell>
        </row>
        <row r="435">
          <cell r="I435">
            <v>1352200</v>
          </cell>
          <cell r="P435">
            <v>0</v>
          </cell>
        </row>
        <row r="442">
          <cell r="P442" t="str">
            <v>AKHMAD RIFAI, S.PI</v>
          </cell>
        </row>
        <row r="451">
          <cell r="E451" t="str">
            <v xml:space="preserve">Peningkatan Partisipasi Masyarakat dalam Forum Musyawarah Perencanaan Pembangunan di Desa </v>
          </cell>
        </row>
        <row r="464">
          <cell r="I464">
            <v>16180900</v>
          </cell>
          <cell r="P464">
            <v>0</v>
          </cell>
        </row>
        <row r="471">
          <cell r="P471" t="str">
            <v>NUR SYAMSI, S.Sos</v>
          </cell>
        </row>
        <row r="480">
          <cell r="E480" t="str">
            <v>Peningkatan Efektifitas Kegiatan Pemberdayaan Masyarakat di Wilayah Kecamatan</v>
          </cell>
        </row>
        <row r="491">
          <cell r="I491">
            <v>8791600</v>
          </cell>
          <cell r="P491">
            <v>0</v>
          </cell>
        </row>
        <row r="498">
          <cell r="P498" t="str">
            <v>LAILA WAHYUNI,ST</v>
          </cell>
        </row>
        <row r="507">
          <cell r="E507" t="str">
            <v>Harmonisasi Hubungan Dengan Tokoh Agama dan Tokoh Masyarakat</v>
          </cell>
        </row>
        <row r="517">
          <cell r="I517">
            <v>6114000</v>
          </cell>
          <cell r="P517">
            <v>0</v>
          </cell>
        </row>
        <row r="535">
          <cell r="E535" t="str">
            <v>Sinergitas dengan kepolisian Negara Republik Indonesia , Tentara Nasional Indonesia  dan Instansi vertikal di wiilayah Kecamatan</v>
          </cell>
        </row>
        <row r="547">
          <cell r="I547">
            <v>9785500</v>
          </cell>
          <cell r="P547">
            <v>0</v>
          </cell>
        </row>
        <row r="563">
          <cell r="E563" t="str">
            <v xml:space="preserve">Pembinaan wawasan kebangsaan dan Ketahanan Nasional dalam rangka memantapkan Pengamalan Pancasila, Pelaksanaan Undang-Undang Dasar Negara Republik Indonesia tahun 1945 Pelestarian Bhinneka Tunggal Ika  serta pemertahanan dan pemeliharaan Keutuhan negara Kesatuan Republik Indonesia </v>
          </cell>
        </row>
        <row r="579">
          <cell r="I579">
            <v>60332700</v>
          </cell>
          <cell r="P579">
            <v>0</v>
          </cell>
        </row>
        <row r="586">
          <cell r="P586" t="str">
            <v>FERI ADY, S.ST</v>
          </cell>
        </row>
      </sheetData>
      <sheetData sheetId="2">
        <row r="12">
          <cell r="G12">
            <v>13993200</v>
          </cell>
          <cell r="L12">
            <v>1050000</v>
          </cell>
        </row>
        <row r="13">
          <cell r="L13">
            <v>322260454</v>
          </cell>
        </row>
        <row r="14">
          <cell r="L14">
            <v>0</v>
          </cell>
        </row>
        <row r="15">
          <cell r="L15">
            <v>1200000</v>
          </cell>
        </row>
        <row r="16">
          <cell r="F16" t="str">
            <v>Rekonsiliasi dan Penyusunan Laporan Barang Milik Daerah pada SKPD</v>
          </cell>
          <cell r="L16">
            <v>1200000</v>
          </cell>
        </row>
        <row r="17">
          <cell r="L17">
            <v>37000000</v>
          </cell>
        </row>
        <row r="18">
          <cell r="L18">
            <v>0</v>
          </cell>
        </row>
        <row r="19">
          <cell r="L19">
            <v>2250000</v>
          </cell>
        </row>
        <row r="20">
          <cell r="L20">
            <v>12000000</v>
          </cell>
        </row>
        <row r="21">
          <cell r="L21">
            <v>33550000</v>
          </cell>
        </row>
        <row r="22">
          <cell r="L22">
            <v>528000</v>
          </cell>
        </row>
        <row r="23">
          <cell r="L23">
            <v>12750000</v>
          </cell>
        </row>
        <row r="24">
          <cell r="G24">
            <v>19640000</v>
          </cell>
          <cell r="L24">
            <v>672000</v>
          </cell>
        </row>
        <row r="25">
          <cell r="G25">
            <v>2920000</v>
          </cell>
          <cell r="L25">
            <v>0</v>
          </cell>
        </row>
        <row r="26">
          <cell r="G26">
            <v>1352200</v>
          </cell>
          <cell r="L26">
            <v>0</v>
          </cell>
        </row>
        <row r="27">
          <cell r="G27">
            <v>16180900</v>
          </cell>
          <cell r="L27">
            <v>0</v>
          </cell>
        </row>
        <row r="28">
          <cell r="F28" t="str">
            <v>Peningkatan Efektifitas Kegiatan Pemberdayaan Masyarakat di Wilayah Kecamatan</v>
          </cell>
          <cell r="G28">
            <v>8791600</v>
          </cell>
          <cell r="L28">
            <v>0</v>
          </cell>
        </row>
        <row r="29">
          <cell r="F29" t="str">
            <v>Sinergitas dengan kepolisian Negara Republik Indonesia , Tentara Nasional Indonesia  dan Instansi vertikal di wiilayah Kecamatan</v>
          </cell>
          <cell r="G29">
            <v>9785500</v>
          </cell>
          <cell r="L29">
            <v>0</v>
          </cell>
        </row>
        <row r="30">
          <cell r="F30" t="str">
            <v>Harmonisasi Hubungan Dengan Tokoh Agama dan Tokoh Masyarakat</v>
          </cell>
          <cell r="G30">
            <v>6114000</v>
          </cell>
        </row>
        <row r="31">
          <cell r="G31">
            <v>60332700</v>
          </cell>
          <cell r="L31">
            <v>0</v>
          </cell>
        </row>
        <row r="35">
          <cell r="N35" t="str">
            <v>Plt.CAMAT BONTOMANAI</v>
          </cell>
        </row>
        <row r="40">
          <cell r="N40" t="str">
            <v>MUHAMMAD ASRI,S.Sos.,M.M</v>
          </cell>
        </row>
        <row r="41">
          <cell r="N41" t="str">
            <v>Nip. 19781230 200502 1 005</v>
          </cell>
        </row>
      </sheetData>
      <sheetData sheetId="3">
        <row r="10">
          <cell r="B10" t="str">
            <v>Perencanaan, Penganggaran, dan Evaluasi Kinerja Perangkat Daerah</v>
          </cell>
        </row>
        <row r="11">
          <cell r="B11" t="str">
            <v>Penyusunan Dokumen Perencanaan Perangkat Daerah</v>
          </cell>
        </row>
        <row r="15">
          <cell r="B15" t="str">
            <v>Koordinasi dan Penyusunan Laporan Keuangan Bulanan/ Triwulanan/ Semesteran SKPD</v>
          </cell>
        </row>
        <row r="16">
          <cell r="B16" t="str">
            <v>Administrasi Barang Milik Daerah pada Perangkat Daerah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 BARU"/>
      <sheetName val="rincian"/>
      <sheetName val="RekapRFK"/>
      <sheetName val="Sheet1"/>
    </sheetNames>
    <sheetDataSet>
      <sheetData sheetId="0">
        <row r="64">
          <cell r="H64">
            <v>2115753100</v>
          </cell>
        </row>
      </sheetData>
      <sheetData sheetId="1">
        <row r="8">
          <cell r="E8" t="str">
            <v xml:space="preserve">Penyusunan Dokumen Perencanaan Perangkat Daerah </v>
          </cell>
        </row>
        <row r="25">
          <cell r="I25">
            <v>0</v>
          </cell>
          <cell r="P25">
            <v>0</v>
          </cell>
        </row>
        <row r="32">
          <cell r="P32" t="str">
            <v>ARMAN,S.Sos</v>
          </cell>
        </row>
        <row r="41">
          <cell r="E41" t="str">
            <v>Penyusunan Dokumen Perencanaan Perangkat Daerah</v>
          </cell>
        </row>
        <row r="53">
          <cell r="I53">
            <v>13993200</v>
          </cell>
          <cell r="P53">
            <v>2133600</v>
          </cell>
        </row>
        <row r="60">
          <cell r="P60" t="str">
            <v>ARMAN,S.Sos</v>
          </cell>
        </row>
        <row r="69">
          <cell r="E69" t="str">
            <v xml:space="preserve">Penyediaan gaji dan Tunjangan ASN </v>
          </cell>
        </row>
        <row r="70">
          <cell r="N70" t="str">
            <v>Keadaan Bulan April 2025</v>
          </cell>
        </row>
        <row r="88">
          <cell r="I88">
            <v>1683010000</v>
          </cell>
          <cell r="P88">
            <v>429170096</v>
          </cell>
        </row>
        <row r="90">
          <cell r="P90" t="str">
            <v>Polebunging, 30 April 2025</v>
          </cell>
        </row>
        <row r="105">
          <cell r="E105" t="str">
            <v>Koordinasi dan Penyusunan Laporan Keuangan Akhir Tahun SKPD</v>
          </cell>
        </row>
        <row r="116">
          <cell r="I116">
            <v>6428100</v>
          </cell>
          <cell r="P116">
            <v>0</v>
          </cell>
        </row>
        <row r="132">
          <cell r="E132" t="str">
            <v>Koordinasi dan Penyusunan Laporan Keuangan Bulanan/ Triwulanan/ Semesteran SKPD</v>
          </cell>
        </row>
        <row r="143">
          <cell r="I143">
            <v>8172300</v>
          </cell>
          <cell r="P143">
            <v>3450000</v>
          </cell>
        </row>
        <row r="159">
          <cell r="E159" t="str">
            <v>Rekonsiliasi dan Penyusunan Laporan Barang Milik Daerah pada SKPD</v>
          </cell>
        </row>
        <row r="171">
          <cell r="I171">
            <v>8472700</v>
          </cell>
          <cell r="P171">
            <v>1350000</v>
          </cell>
        </row>
        <row r="187">
          <cell r="E187" t="str">
            <v>Penyediaan Bahan Bacaan dan Peraturan Perundang-undangan</v>
          </cell>
        </row>
        <row r="199">
          <cell r="I199">
            <v>4680000</v>
          </cell>
          <cell r="P199">
            <v>0</v>
          </cell>
        </row>
        <row r="215">
          <cell r="E215" t="str">
            <v>Penyelenggaraan Rapat Koordinasi dan Konsultasi SKPD</v>
          </cell>
        </row>
        <row r="225">
          <cell r="I225">
            <v>70467000</v>
          </cell>
          <cell r="P225">
            <v>2550000</v>
          </cell>
        </row>
        <row r="232">
          <cell r="P232" t="str">
            <v>FERI ADY, S.ST</v>
          </cell>
        </row>
        <row r="241">
          <cell r="E241" t="str">
            <v xml:space="preserve"> Penyediaan Jasa Pelayanan Umum Kantor</v>
          </cell>
        </row>
        <row r="257">
          <cell r="I257">
            <v>218749800</v>
          </cell>
          <cell r="P257">
            <v>41411400</v>
          </cell>
        </row>
        <row r="273">
          <cell r="E273" t="str">
            <v>Penyediaan Jasa Komunikasi, Sumber Daya Air dan Listrik</v>
          </cell>
        </row>
        <row r="282">
          <cell r="I282">
            <v>5450000</v>
          </cell>
          <cell r="P282">
            <v>528000</v>
          </cell>
        </row>
        <row r="298">
          <cell r="E298" t="str">
            <v>Penyediaan Jasa Pemeliharaan, Biaya Pemeliharaan, dan Pajak Kendaraan Perorangan Dinas atau Kendaraan Dinas Jabatan</v>
          </cell>
        </row>
        <row r="306">
          <cell r="I306">
            <v>36770000</v>
          </cell>
          <cell r="P306">
            <v>12750000</v>
          </cell>
        </row>
        <row r="313">
          <cell r="P313" t="str">
            <v>NUR KAMAR, S.Kel</v>
          </cell>
        </row>
        <row r="322">
          <cell r="E322" t="str">
            <v>Penyediaan Jasa Pemeliharaan, Biaya Pemeliharaan, Pajak dan Perizinan Kendaraan Dinas Operasional atau Lapangan</v>
          </cell>
        </row>
        <row r="330">
          <cell r="I330">
            <v>19640000</v>
          </cell>
          <cell r="P330">
            <v>672000</v>
          </cell>
        </row>
        <row r="346">
          <cell r="E346" t="str">
            <v>Pemeliharaan Peralatan dan Mesin Lainnya</v>
          </cell>
        </row>
        <row r="354">
          <cell r="I354">
            <v>2920000</v>
          </cell>
          <cell r="P354">
            <v>0</v>
          </cell>
        </row>
        <row r="370">
          <cell r="E370" t="str">
            <v>Penyediaan Peralatan dan Perlengkapan Kantor</v>
          </cell>
        </row>
        <row r="379">
          <cell r="I379">
            <v>37000000</v>
          </cell>
          <cell r="O379">
            <v>100</v>
          </cell>
          <cell r="P379">
            <v>37000000</v>
          </cell>
        </row>
        <row r="396">
          <cell r="E396" t="str">
            <v>Pengadaan Mebel</v>
          </cell>
        </row>
        <row r="405">
          <cell r="I405">
            <v>12000000</v>
          </cell>
          <cell r="P405">
            <v>12000000</v>
          </cell>
        </row>
        <row r="425">
          <cell r="E425" t="str">
            <v>Koordinasi/Sinergi Perencanaan dan Pelaksanaan Kegiatan Pemerintahan dengan Perangkat Daerah dan Instansi Vertikal Terkait</v>
          </cell>
        </row>
        <row r="435">
          <cell r="I435">
            <v>1352200</v>
          </cell>
          <cell r="P435">
            <v>0</v>
          </cell>
        </row>
        <row r="442">
          <cell r="P442" t="str">
            <v>AKHMAD RIFAI, S.PI</v>
          </cell>
        </row>
        <row r="451">
          <cell r="E451" t="str">
            <v xml:space="preserve">Peningkatan Partisipasi Masyarakat dalam Forum Musyawarah Perencanaan Pembangunan di Desa </v>
          </cell>
        </row>
        <row r="464">
          <cell r="I464">
            <v>16180900</v>
          </cell>
          <cell r="P464">
            <v>14488000</v>
          </cell>
        </row>
        <row r="471">
          <cell r="P471" t="str">
            <v>NUR SYAMSI, S.Sos</v>
          </cell>
        </row>
        <row r="480">
          <cell r="E480" t="str">
            <v>Peningkatan Efektifitas Kegiatan Pemberdayaan Masyarakat di Wilayah Kecamatan</v>
          </cell>
        </row>
        <row r="491">
          <cell r="I491">
            <v>8791600</v>
          </cell>
          <cell r="P491">
            <v>0</v>
          </cell>
        </row>
        <row r="498">
          <cell r="P498" t="str">
            <v>LAILA WAHYUNI,ST</v>
          </cell>
        </row>
        <row r="507">
          <cell r="E507" t="str">
            <v>Harmonisasi Hubungan Dengan Tokoh Agama dan Tokoh Masyarakat</v>
          </cell>
        </row>
        <row r="517">
          <cell r="I517">
            <v>6114000</v>
          </cell>
          <cell r="P517">
            <v>0</v>
          </cell>
        </row>
        <row r="535">
          <cell r="E535" t="str">
            <v>Sinergitas dengan kepolisian Negara Republik Indonesia , Tentara Nasional Indonesia  dan Instansi vertikal di wiilayah Kecamatan</v>
          </cell>
        </row>
        <row r="547">
          <cell r="I547">
            <v>9785500</v>
          </cell>
          <cell r="P547">
            <v>0</v>
          </cell>
        </row>
        <row r="563">
          <cell r="E563" t="str">
            <v xml:space="preserve">Pembinaan wawasan kebangsaan dan Ketahanan Nasional dalam rangka memantapkan Pengamalan Pancasila, Pelaksanaan Undang-Undang Dasar Negara Republik Indonesia tahun 1945 Pelestarian Bhinneka Tunggal Ika  serta pemertahanan dan pemeliharaan Keutuhan negara Kesatuan Republik Indonesia </v>
          </cell>
        </row>
        <row r="579">
          <cell r="I579">
            <v>60332700</v>
          </cell>
          <cell r="P579">
            <v>0</v>
          </cell>
        </row>
        <row r="586">
          <cell r="P586" t="str">
            <v>FERI ADY, S.ST</v>
          </cell>
        </row>
      </sheetData>
      <sheetData sheetId="2">
        <row r="12">
          <cell r="G12">
            <v>13993200</v>
          </cell>
          <cell r="L12">
            <v>2133600</v>
          </cell>
        </row>
        <row r="13">
          <cell r="L13">
            <v>429170096</v>
          </cell>
        </row>
        <row r="14">
          <cell r="L14">
            <v>0</v>
          </cell>
        </row>
        <row r="15">
          <cell r="L15">
            <v>3450000</v>
          </cell>
        </row>
        <row r="16">
          <cell r="F16" t="str">
            <v>Rekonsiliasi dan Penyusunan Laporan Barang Milik Daerah pada SKPD</v>
          </cell>
          <cell r="L16">
            <v>1350000</v>
          </cell>
        </row>
        <row r="17">
          <cell r="L17">
            <v>37000000</v>
          </cell>
        </row>
        <row r="18">
          <cell r="L18">
            <v>0</v>
          </cell>
        </row>
        <row r="19">
          <cell r="L19">
            <v>2550000</v>
          </cell>
        </row>
        <row r="20">
          <cell r="L20">
            <v>12000000</v>
          </cell>
        </row>
        <row r="21">
          <cell r="L21">
            <v>41411400</v>
          </cell>
        </row>
        <row r="22">
          <cell r="L22">
            <v>528000</v>
          </cell>
        </row>
        <row r="23">
          <cell r="L23">
            <v>12750000</v>
          </cell>
        </row>
        <row r="24">
          <cell r="G24">
            <v>19640000</v>
          </cell>
          <cell r="L24">
            <v>672000</v>
          </cell>
        </row>
        <row r="25">
          <cell r="G25">
            <v>2920000</v>
          </cell>
          <cell r="L25">
            <v>0</v>
          </cell>
        </row>
        <row r="26">
          <cell r="G26">
            <v>1352200</v>
          </cell>
          <cell r="L26">
            <v>0</v>
          </cell>
        </row>
        <row r="27">
          <cell r="G27">
            <v>16180900</v>
          </cell>
          <cell r="L27">
            <v>14488000</v>
          </cell>
        </row>
        <row r="28">
          <cell r="F28" t="str">
            <v>Peningkatan Efektifitas Kegiatan Pemberdayaan Masyarakat di Wilayah Kecamatan</v>
          </cell>
          <cell r="G28">
            <v>8791600</v>
          </cell>
          <cell r="L28">
            <v>0</v>
          </cell>
        </row>
        <row r="29">
          <cell r="F29" t="str">
            <v>Sinergitas dengan kepolisian Negara Republik Indonesia , Tentara Nasional Indonesia  dan Instansi vertikal di wiilayah Kecamatan</v>
          </cell>
          <cell r="G29">
            <v>9785500</v>
          </cell>
          <cell r="L29">
            <v>0</v>
          </cell>
        </row>
        <row r="30">
          <cell r="F30" t="str">
            <v>Harmonisasi Hubungan Dengan Tokoh Agama dan Tokoh Masyarakat</v>
          </cell>
          <cell r="G30">
            <v>6114000</v>
          </cell>
        </row>
        <row r="31">
          <cell r="G31">
            <v>60332700</v>
          </cell>
          <cell r="L31">
            <v>0</v>
          </cell>
        </row>
        <row r="35">
          <cell r="N35" t="str">
            <v>Plt.CAMAT BONTOMANAI</v>
          </cell>
        </row>
        <row r="40">
          <cell r="N40" t="str">
            <v>MUHAMMAD ASRI,S.Sos.,M.M</v>
          </cell>
        </row>
        <row r="41">
          <cell r="N41" t="str">
            <v>Nip. 19781230 200502 1 005</v>
          </cell>
        </row>
      </sheetData>
      <sheetData sheetId="3">
        <row r="10">
          <cell r="B10" t="str">
            <v>Perencanaan, Penganggaran, dan Evaluasi Kinerja Perangkat Daerah</v>
          </cell>
        </row>
        <row r="11">
          <cell r="B11" t="str">
            <v>Penyusunan Dokumen Perencanaan Perangkat Daerah</v>
          </cell>
        </row>
        <row r="15">
          <cell r="B15" t="str">
            <v>Koordinasi dan Penyusunan Laporan Keuangan Bulanan/ Triwulanan/ Semesteran SKPD</v>
          </cell>
        </row>
        <row r="16">
          <cell r="B16" t="str">
            <v>Administrasi Barang Milik Daerah pada Perangkat Daerah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 BARU"/>
      <sheetName val="rincian"/>
      <sheetName val="RekapRFK"/>
      <sheetName val="Sheet1"/>
    </sheetNames>
    <sheetDataSet>
      <sheetData sheetId="0">
        <row r="64">
          <cell r="H64">
            <v>1930247900</v>
          </cell>
        </row>
      </sheetData>
      <sheetData sheetId="1">
        <row r="8">
          <cell r="E8" t="str">
            <v xml:space="preserve">Penyusunan Dokumen Perencanaan Perangkat Daerah </v>
          </cell>
        </row>
        <row r="25">
          <cell r="I25">
            <v>0</v>
          </cell>
          <cell r="P25">
            <v>0</v>
          </cell>
        </row>
        <row r="32">
          <cell r="P32" t="str">
            <v>ARMAN,S.Sos</v>
          </cell>
        </row>
        <row r="41">
          <cell r="E41" t="str">
            <v>Penyusunan Dokumen Perencanaan Perangkat Daerah</v>
          </cell>
        </row>
        <row r="53">
          <cell r="I53">
            <v>11743200</v>
          </cell>
          <cell r="P53">
            <v>2133600</v>
          </cell>
        </row>
        <row r="60">
          <cell r="P60" t="str">
            <v>ARMAN,S.Sos</v>
          </cell>
        </row>
        <row r="69">
          <cell r="E69" t="str">
            <v xml:space="preserve">Penyediaan gaji dan Tunjangan ASN </v>
          </cell>
        </row>
        <row r="70">
          <cell r="N70" t="str">
            <v>Keadaan Bulan Mei 2025</v>
          </cell>
        </row>
        <row r="88">
          <cell r="I88">
            <v>1579230000</v>
          </cell>
          <cell r="P88">
            <v>561620173</v>
          </cell>
        </row>
        <row r="90">
          <cell r="P90" t="str">
            <v>Polebunging, 31 Mei 2025</v>
          </cell>
        </row>
        <row r="105">
          <cell r="E105" t="str">
            <v>Koordinasi dan Penyusunan Laporan Keuangan Akhir Tahun SKPD</v>
          </cell>
        </row>
        <row r="116">
          <cell r="I116">
            <v>4178100</v>
          </cell>
          <cell r="P116">
            <v>0</v>
          </cell>
        </row>
        <row r="132">
          <cell r="E132" t="str">
            <v>Koordinasi dan Penyusunan Laporan Keuangan Bulanan/ Triwulanan/ Semesteran SKPD</v>
          </cell>
        </row>
        <row r="143">
          <cell r="I143">
            <v>8172300</v>
          </cell>
          <cell r="P143">
            <v>3600000</v>
          </cell>
        </row>
        <row r="159">
          <cell r="E159" t="str">
            <v>Rekonsiliasi dan Penyusunan Laporan Barang Milik Daerah pada SKPD</v>
          </cell>
        </row>
        <row r="171">
          <cell r="I171">
            <v>6372700</v>
          </cell>
          <cell r="P171">
            <v>1650000</v>
          </cell>
        </row>
        <row r="187">
          <cell r="E187" t="str">
            <v>Penyediaan Bahan Bacaan dan Peraturan Perundang-undangan</v>
          </cell>
        </row>
        <row r="199">
          <cell r="I199">
            <v>4680000</v>
          </cell>
          <cell r="P199">
            <v>500000</v>
          </cell>
        </row>
        <row r="215">
          <cell r="E215" t="str">
            <v>Penyelenggaraan Rapat Koordinasi dan Konsultasi SKPD</v>
          </cell>
        </row>
        <row r="225">
          <cell r="I225">
            <v>26860000</v>
          </cell>
          <cell r="P225">
            <v>12280300</v>
          </cell>
        </row>
        <row r="232">
          <cell r="P232" t="str">
            <v>FERI ADY, S.ST</v>
          </cell>
        </row>
        <row r="241">
          <cell r="E241" t="str">
            <v xml:space="preserve"> Penyediaan Jasa Pelayanan Umum Kantor</v>
          </cell>
        </row>
        <row r="257">
          <cell r="I257">
            <v>187451600</v>
          </cell>
          <cell r="P257">
            <v>63415541</v>
          </cell>
        </row>
        <row r="273">
          <cell r="E273" t="str">
            <v>Penyediaan Jasa Komunikasi, Sumber Daya Air dan Listrik</v>
          </cell>
        </row>
        <row r="282">
          <cell r="I282">
            <v>8150000</v>
          </cell>
          <cell r="P282">
            <v>2477512</v>
          </cell>
        </row>
        <row r="298">
          <cell r="E298" t="str">
            <v>Penyediaan Jasa Pemeliharaan, Biaya Pemeliharaan, dan Pajak Kendaraan Perorangan Dinas atau Kendaraan Dinas Jabatan</v>
          </cell>
        </row>
        <row r="306">
          <cell r="I306">
            <v>36770000</v>
          </cell>
          <cell r="P306">
            <v>15425000</v>
          </cell>
        </row>
        <row r="313">
          <cell r="P313" t="str">
            <v>NUR KAMAR, S.Kel</v>
          </cell>
        </row>
        <row r="322">
          <cell r="E322" t="str">
            <v>Penyediaan Jasa Pemeliharaan, Biaya Pemeliharaan, Pajak dan Perizinan Kendaraan Dinas Operasional atau Lapangan</v>
          </cell>
        </row>
        <row r="330">
          <cell r="I330">
            <v>19640000</v>
          </cell>
          <cell r="P330">
            <v>2503147</v>
          </cell>
        </row>
        <row r="346">
          <cell r="E346" t="str">
            <v>Pemeliharaan Peralatan dan Mesin Lainnya</v>
          </cell>
        </row>
        <row r="354">
          <cell r="I354">
            <v>0</v>
          </cell>
          <cell r="P354">
            <v>0</v>
          </cell>
        </row>
        <row r="370">
          <cell r="E370" t="str">
            <v>Penyediaan Peralatan dan Perlengkapan Kantor</v>
          </cell>
        </row>
        <row r="379">
          <cell r="I379">
            <v>37000000</v>
          </cell>
          <cell r="O379">
            <v>100</v>
          </cell>
          <cell r="P379">
            <v>37000000</v>
          </cell>
        </row>
        <row r="396">
          <cell r="E396" t="str">
            <v>Pengadaan Mebel</v>
          </cell>
        </row>
        <row r="405">
          <cell r="I405">
            <v>12000000</v>
          </cell>
          <cell r="P405">
            <v>12000000</v>
          </cell>
        </row>
        <row r="425">
          <cell r="E425" t="str">
            <v>Koordinasi/Sinergi Perencanaan dan Pelaksanaan Kegiatan Pemerintahan dengan Perangkat Daerah dan Instansi Vertikal Terkait</v>
          </cell>
        </row>
        <row r="435">
          <cell r="I435">
            <v>1352200</v>
          </cell>
          <cell r="P435">
            <v>0</v>
          </cell>
        </row>
        <row r="442">
          <cell r="P442" t="str">
            <v>AKHMAD RIFAI, S.PI</v>
          </cell>
        </row>
        <row r="451">
          <cell r="E451" t="str">
            <v xml:space="preserve">Peningkatan Partisipasi Masyarakat dalam Forum Musyawarah Perencanaan Pembangunan di Desa </v>
          </cell>
        </row>
        <row r="464">
          <cell r="I464">
            <v>16180900</v>
          </cell>
          <cell r="P464">
            <v>14680900</v>
          </cell>
        </row>
        <row r="471">
          <cell r="P471" t="str">
            <v>NUR SYAMSI, S.Sos</v>
          </cell>
        </row>
        <row r="480">
          <cell r="E480" t="str">
            <v>Peningkatan Efektifitas Kegiatan Pemberdayaan Masyarakat di Wilayah Kecamatan</v>
          </cell>
        </row>
        <row r="491">
          <cell r="I491">
            <v>1891600</v>
          </cell>
          <cell r="P491">
            <v>0</v>
          </cell>
        </row>
        <row r="498">
          <cell r="P498" t="str">
            <v>LAILA WAHYUNI,ST</v>
          </cell>
        </row>
        <row r="507">
          <cell r="E507" t="str">
            <v>Harmonisasi Hubungan Dengan Tokoh Agama dan Tokoh Masyarakat</v>
          </cell>
        </row>
        <row r="517">
          <cell r="I517">
            <v>0</v>
          </cell>
          <cell r="P517">
            <v>0</v>
          </cell>
        </row>
        <row r="535">
          <cell r="E535" t="str">
            <v>Sinergitas dengan kepolisian Negara Republik Indonesia , Tentara Nasional Indonesia  dan Instansi vertikal di wiilayah Kecamatan</v>
          </cell>
        </row>
        <row r="547">
          <cell r="I547">
            <v>1610500</v>
          </cell>
          <cell r="P547">
            <v>0</v>
          </cell>
        </row>
        <row r="563">
          <cell r="E563" t="str">
            <v xml:space="preserve">Pembinaan wawasan kebangsaan dan Ketahanan Nasional dalam rangka memantapkan Pengamalan Pancasila, Pelaksanaan Undang-Undang Dasar Negara Republik Indonesia tahun 1945 Pelestarian Bhinneka Tunggal Ika  serta pemertahanan dan pemeliharaan Keutuhan negara Kesatuan Republik Indonesia </v>
          </cell>
        </row>
        <row r="579">
          <cell r="I579">
            <v>45240900</v>
          </cell>
          <cell r="P579">
            <v>0</v>
          </cell>
        </row>
        <row r="586">
          <cell r="P586" t="str">
            <v>FERI ADY, S.ST</v>
          </cell>
        </row>
      </sheetData>
      <sheetData sheetId="2">
        <row r="12">
          <cell r="G12">
            <v>11743200</v>
          </cell>
          <cell r="L12">
            <v>2133600</v>
          </cell>
        </row>
        <row r="13">
          <cell r="L13">
            <v>561620173</v>
          </cell>
        </row>
        <row r="14">
          <cell r="L14">
            <v>0</v>
          </cell>
        </row>
        <row r="15">
          <cell r="L15">
            <v>3600000</v>
          </cell>
        </row>
        <row r="16">
          <cell r="F16" t="str">
            <v>Rekonsiliasi dan Penyusunan Laporan Barang Milik Daerah pada SKPD</v>
          </cell>
          <cell r="L16">
            <v>1650000</v>
          </cell>
        </row>
        <row r="17">
          <cell r="L17">
            <v>37000000</v>
          </cell>
        </row>
        <row r="18">
          <cell r="L18">
            <v>500000</v>
          </cell>
        </row>
        <row r="19">
          <cell r="L19">
            <v>12280300</v>
          </cell>
        </row>
        <row r="20">
          <cell r="L20">
            <v>12000000</v>
          </cell>
        </row>
        <row r="21">
          <cell r="L21">
            <v>63415541</v>
          </cell>
        </row>
        <row r="22">
          <cell r="L22">
            <v>2477512</v>
          </cell>
        </row>
        <row r="23">
          <cell r="L23">
            <v>15425000</v>
          </cell>
        </row>
        <row r="24">
          <cell r="G24">
            <v>19640000</v>
          </cell>
          <cell r="L24">
            <v>2503147</v>
          </cell>
        </row>
        <row r="25">
          <cell r="G25">
            <v>0</v>
          </cell>
          <cell r="L25">
            <v>0</v>
          </cell>
        </row>
        <row r="26">
          <cell r="G26">
            <v>1352200</v>
          </cell>
          <cell r="L26">
            <v>0</v>
          </cell>
        </row>
        <row r="27">
          <cell r="G27">
            <v>16180900</v>
          </cell>
          <cell r="L27">
            <v>14680900</v>
          </cell>
        </row>
        <row r="28">
          <cell r="F28" t="str">
            <v>Peningkatan Efektifitas Kegiatan Pemberdayaan Masyarakat di Wilayah Kecamatan</v>
          </cell>
          <cell r="G28">
            <v>1891600</v>
          </cell>
          <cell r="L28">
            <v>0</v>
          </cell>
        </row>
        <row r="29">
          <cell r="F29" t="str">
            <v>Sinergitas dengan kepolisian Negara Republik Indonesia , Tentara Nasional Indonesia  dan Instansi vertikal di wiilayah Kecamatan</v>
          </cell>
          <cell r="G29">
            <v>1610500</v>
          </cell>
          <cell r="L29">
            <v>0</v>
          </cell>
        </row>
        <row r="30">
          <cell r="F30" t="str">
            <v>Harmonisasi Hubungan Dengan Tokoh Agama dan Tokoh Masyarakat</v>
          </cell>
          <cell r="G30">
            <v>0</v>
          </cell>
        </row>
        <row r="31">
          <cell r="G31">
            <v>45240900</v>
          </cell>
          <cell r="L31">
            <v>0</v>
          </cell>
        </row>
        <row r="35">
          <cell r="N35" t="str">
            <v>Plt.CAMAT BONTOMANAI</v>
          </cell>
        </row>
        <row r="40">
          <cell r="N40" t="str">
            <v>MUHAMMAD ASRI,S.Sos.,M.M</v>
          </cell>
        </row>
        <row r="41">
          <cell r="N41" t="str">
            <v>Nip. 19781230 200502 1 005</v>
          </cell>
        </row>
      </sheetData>
      <sheetData sheetId="3">
        <row r="10">
          <cell r="B10" t="str">
            <v>Perencanaan, Penganggaran, dan Evaluasi Kinerja Perangkat Daerah</v>
          </cell>
        </row>
        <row r="11">
          <cell r="B11" t="str">
            <v>Penyusunan Dokumen Perencanaan Perangkat Daerah</v>
          </cell>
        </row>
        <row r="15">
          <cell r="B15" t="str">
            <v>Koordinasi dan Penyusunan Laporan Keuangan Bulanan/ Triwulanan/ Semesteran SKPD</v>
          </cell>
        </row>
        <row r="16">
          <cell r="B16" t="str">
            <v>Administrasi Barang Milik Daerah pada Perangkat Daerah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2:S108"/>
  <sheetViews>
    <sheetView view="pageBreakPreview" topLeftCell="A40" zoomScale="63" zoomScaleNormal="63" zoomScaleSheetLayoutView="63" workbookViewId="0">
      <selection activeCell="G69" sqref="G69"/>
    </sheetView>
  </sheetViews>
  <sheetFormatPr defaultColWidth="9" defaultRowHeight="12.75"/>
  <cols>
    <col min="1" max="1" width="4.140625" customWidth="1"/>
    <col min="2" max="2" width="4.7109375" customWidth="1"/>
    <col min="3" max="3" width="4" customWidth="1"/>
    <col min="4" max="6" width="2.7109375" customWidth="1"/>
    <col min="7" max="7" width="57.28515625" customWidth="1"/>
    <col min="8" max="8" width="17.7109375" customWidth="1"/>
    <col min="9" max="9" width="8.85546875" customWidth="1"/>
    <col min="10" max="10" width="10.7109375" customWidth="1"/>
    <col min="11" max="11" width="11.28515625" customWidth="1"/>
    <col min="12" max="12" width="9.140625" customWidth="1"/>
    <col min="13" max="13" width="18.5703125" customWidth="1"/>
    <col min="14" max="14" width="7.85546875" customWidth="1"/>
    <col min="15" max="15" width="15.140625" customWidth="1"/>
    <col min="16" max="16" width="11.85546875" customWidth="1"/>
    <col min="17" max="17" width="10.85546875" customWidth="1"/>
    <col min="19" max="19" width="16.7109375" customWidth="1"/>
  </cols>
  <sheetData>
    <row r="52" spans="1:19" ht="15.75">
      <c r="A52" s="306" t="s">
        <v>0</v>
      </c>
      <c r="B52" s="306"/>
      <c r="C52" s="306"/>
      <c r="D52" s="306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</row>
    <row r="53" spans="1:19" ht="15.75">
      <c r="A53" s="307" t="s">
        <v>1</v>
      </c>
      <c r="B53" s="307"/>
      <c r="C53" s="307"/>
      <c r="D53" s="307"/>
      <c r="E53" s="307"/>
      <c r="F53" s="307"/>
      <c r="G53" s="307"/>
      <c r="H53" s="307"/>
      <c r="I53" s="307"/>
      <c r="J53" s="307"/>
      <c r="K53" s="307"/>
      <c r="L53" s="307"/>
      <c r="M53" s="307"/>
      <c r="N53" s="307"/>
      <c r="O53" s="307"/>
      <c r="P53" s="307"/>
      <c r="Q53" s="307"/>
    </row>
    <row r="54" spans="1:19" ht="15.75">
      <c r="A54" s="307" t="s">
        <v>250</v>
      </c>
      <c r="B54" s="307"/>
      <c r="C54" s="307"/>
      <c r="D54" s="307"/>
      <c r="E54" s="307"/>
      <c r="F54" s="307"/>
      <c r="G54" s="307"/>
      <c r="H54" s="307"/>
      <c r="I54" s="307"/>
      <c r="J54" s="307"/>
      <c r="K54" s="307"/>
      <c r="L54" s="307"/>
      <c r="M54" s="307"/>
      <c r="N54" s="307"/>
      <c r="O54" s="307"/>
      <c r="P54" s="307"/>
      <c r="Q54" s="307"/>
    </row>
    <row r="55" spans="1:19" ht="15.75">
      <c r="A55" s="222"/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</row>
    <row r="56" spans="1:19" ht="16.5">
      <c r="A56" s="223" t="s">
        <v>2</v>
      </c>
      <c r="B56" s="223"/>
      <c r="C56" s="223"/>
      <c r="D56" s="223" t="s">
        <v>3</v>
      </c>
      <c r="E56" s="224" t="s">
        <v>4</v>
      </c>
      <c r="F56" s="225"/>
      <c r="G56" s="225"/>
      <c r="H56" s="225"/>
      <c r="I56" s="225"/>
      <c r="J56" s="242"/>
      <c r="K56" s="242"/>
      <c r="L56" s="242"/>
      <c r="M56" s="243"/>
      <c r="N56" s="243"/>
      <c r="O56" s="242"/>
      <c r="P56" s="242"/>
      <c r="Q56" s="242"/>
    </row>
    <row r="57" spans="1:19" ht="16.5">
      <c r="A57" s="223"/>
      <c r="B57" s="223"/>
      <c r="C57" s="223"/>
      <c r="D57" s="223"/>
      <c r="E57" s="225"/>
      <c r="F57" s="225"/>
      <c r="G57" s="225"/>
      <c r="H57" s="225"/>
      <c r="I57" s="225"/>
      <c r="J57" s="242"/>
      <c r="K57" s="242"/>
      <c r="L57" s="242"/>
      <c r="M57" s="243"/>
      <c r="N57" s="243"/>
      <c r="O57" s="242"/>
      <c r="P57" s="242"/>
      <c r="Q57" s="242"/>
    </row>
    <row r="58" spans="1:19" ht="16.5">
      <c r="A58" s="328" t="s">
        <v>5</v>
      </c>
      <c r="B58" s="329"/>
      <c r="C58" s="330"/>
      <c r="D58" s="337" t="s">
        <v>6</v>
      </c>
      <c r="E58" s="329"/>
      <c r="F58" s="329"/>
      <c r="G58" s="330"/>
      <c r="H58" s="325" t="s">
        <v>7</v>
      </c>
      <c r="I58" s="325" t="s">
        <v>8</v>
      </c>
      <c r="J58" s="308" t="s">
        <v>9</v>
      </c>
      <c r="K58" s="309"/>
      <c r="L58" s="308" t="s">
        <v>10</v>
      </c>
      <c r="M58" s="310"/>
      <c r="N58" s="309"/>
      <c r="O58" s="311" t="s">
        <v>11</v>
      </c>
      <c r="P58" s="311" t="s">
        <v>12</v>
      </c>
      <c r="Q58" s="311" t="s">
        <v>13</v>
      </c>
    </row>
    <row r="59" spans="1:19" ht="16.5">
      <c r="A59" s="331"/>
      <c r="B59" s="332"/>
      <c r="C59" s="333"/>
      <c r="D59" s="338"/>
      <c r="E59" s="332"/>
      <c r="F59" s="332"/>
      <c r="G59" s="333"/>
      <c r="H59" s="326"/>
      <c r="I59" s="326"/>
      <c r="J59" s="323" t="s">
        <v>14</v>
      </c>
      <c r="K59" s="323" t="s">
        <v>15</v>
      </c>
      <c r="L59" s="323" t="s">
        <v>16</v>
      </c>
      <c r="M59" s="316" t="s">
        <v>15</v>
      </c>
      <c r="N59" s="316"/>
      <c r="O59" s="312"/>
      <c r="P59" s="312"/>
      <c r="Q59" s="312"/>
    </row>
    <row r="60" spans="1:19" ht="16.5">
      <c r="A60" s="334"/>
      <c r="B60" s="335"/>
      <c r="C60" s="336"/>
      <c r="D60" s="339"/>
      <c r="E60" s="335"/>
      <c r="F60" s="335"/>
      <c r="G60" s="336"/>
      <c r="H60" s="327"/>
      <c r="I60" s="327"/>
      <c r="J60" s="323"/>
      <c r="K60" s="323"/>
      <c r="L60" s="323"/>
      <c r="M60" s="244" t="s">
        <v>17</v>
      </c>
      <c r="N60" s="244" t="s">
        <v>18</v>
      </c>
      <c r="O60" s="313"/>
      <c r="P60" s="313"/>
      <c r="Q60" s="313"/>
    </row>
    <row r="61" spans="1:19">
      <c r="A61" s="317">
        <v>1</v>
      </c>
      <c r="B61" s="318"/>
      <c r="C61" s="319"/>
      <c r="D61" s="320">
        <v>2</v>
      </c>
      <c r="E61" s="318"/>
      <c r="F61" s="318"/>
      <c r="G61" s="319"/>
      <c r="H61" s="226">
        <v>3</v>
      </c>
      <c r="I61" s="226"/>
      <c r="J61" s="245">
        <v>4</v>
      </c>
      <c r="K61" s="245">
        <v>5</v>
      </c>
      <c r="L61" s="245"/>
      <c r="M61" s="245">
        <v>6</v>
      </c>
      <c r="N61" s="245"/>
      <c r="O61" s="245">
        <v>7</v>
      </c>
      <c r="P61" s="245">
        <v>7</v>
      </c>
      <c r="Q61" s="245">
        <v>7</v>
      </c>
    </row>
    <row r="62" spans="1:19" ht="16.5">
      <c r="A62" s="227"/>
      <c r="B62" s="228"/>
      <c r="C62" s="229"/>
      <c r="D62" s="230"/>
      <c r="E62" s="230"/>
      <c r="F62" s="230"/>
      <c r="G62" s="231"/>
      <c r="H62" s="232"/>
      <c r="I62" s="232"/>
      <c r="J62" s="246"/>
      <c r="K62" s="246"/>
      <c r="L62" s="246"/>
      <c r="M62" s="246"/>
      <c r="N62" s="246"/>
      <c r="O62" s="246"/>
      <c r="P62" s="246"/>
      <c r="Q62" s="246"/>
    </row>
    <row r="63" spans="1:19" ht="16.5">
      <c r="A63" s="233">
        <v>7</v>
      </c>
      <c r="B63" s="275" t="s">
        <v>19</v>
      </c>
      <c r="C63" s="234"/>
      <c r="D63" s="321" t="s">
        <v>4</v>
      </c>
      <c r="E63" s="321"/>
      <c r="F63" s="321"/>
      <c r="G63" s="322"/>
      <c r="H63" s="235">
        <f>H100</f>
        <v>2230310000</v>
      </c>
      <c r="I63" s="247">
        <f t="shared" ref="I63:I99" si="0">H63/$H$100*100</f>
        <v>100</v>
      </c>
      <c r="J63" s="248">
        <f>K63</f>
        <v>7.1337135644820675</v>
      </c>
      <c r="K63" s="249">
        <f>M63/H63*100</f>
        <v>7.1337135644820675</v>
      </c>
      <c r="L63" s="248">
        <f t="shared" ref="L63:L99" si="1">J63*H63/$H$100</f>
        <v>7.1337135644820675</v>
      </c>
      <c r="M63" s="235">
        <f>M100</f>
        <v>159103927</v>
      </c>
      <c r="N63" s="248">
        <f t="shared" ref="N63:N99" si="2">M63/$H$100*100%</f>
        <v>7.1337135644820679E-2</v>
      </c>
      <c r="O63" s="250">
        <f>H63-M63</f>
        <v>2071206073</v>
      </c>
      <c r="P63" s="235"/>
      <c r="Q63" s="235"/>
    </row>
    <row r="64" spans="1:19" ht="42" customHeight="1">
      <c r="A64" s="236"/>
      <c r="B64" s="237"/>
      <c r="C64" s="238">
        <v>1</v>
      </c>
      <c r="D64" s="239"/>
      <c r="E64" s="314" t="s">
        <v>20</v>
      </c>
      <c r="F64" s="314"/>
      <c r="G64" s="315"/>
      <c r="H64" s="241">
        <f>H65+H67+H71+H73+H79+H82</f>
        <v>2115753100</v>
      </c>
      <c r="I64" s="251">
        <f t="shared" si="0"/>
        <v>94.863633306580695</v>
      </c>
      <c r="J64" s="252">
        <f t="shared" ref="J64:J65" si="3">K64</f>
        <v>7.5199666255953961</v>
      </c>
      <c r="K64" s="253">
        <f t="shared" ref="K64:K65" si="4">M64/H64*100</f>
        <v>7.5199666255953961</v>
      </c>
      <c r="L64" s="252">
        <f t="shared" si="1"/>
        <v>7.1337135644820666</v>
      </c>
      <c r="M64" s="254">
        <f>M67+M71+M73+M79+M82+M65</f>
        <v>159103927</v>
      </c>
      <c r="N64" s="252">
        <f t="shared" si="2"/>
        <v>7.1337135644820679E-2</v>
      </c>
      <c r="O64" s="254">
        <f t="shared" ref="O64" si="5">H64-M64</f>
        <v>1956649173</v>
      </c>
      <c r="P64" s="241"/>
      <c r="Q64" s="241"/>
      <c r="S64" s="172"/>
    </row>
    <row r="65" spans="1:17" ht="16.5">
      <c r="A65" s="255"/>
      <c r="B65" s="256"/>
      <c r="C65" s="257"/>
      <c r="D65" s="258"/>
      <c r="E65" s="258"/>
      <c r="F65" s="239" t="str">
        <f>Sheet1!B10</f>
        <v>Perencanaan, Penganggaran, dan Evaluasi Kinerja Perangkat Daerah</v>
      </c>
      <c r="G65" s="259"/>
      <c r="H65" s="254">
        <f>'rincian januari'!I53</f>
        <v>13993200</v>
      </c>
      <c r="I65" s="251">
        <f t="shared" si="0"/>
        <v>0.62741053934206459</v>
      </c>
      <c r="J65" s="252">
        <f t="shared" si="3"/>
        <v>7.5036446273904458</v>
      </c>
      <c r="K65" s="253">
        <f t="shared" si="4"/>
        <v>7.5036446273904458</v>
      </c>
      <c r="L65" s="252">
        <f t="shared" si="1"/>
        <v>4.7078657227022244E-2</v>
      </c>
      <c r="M65" s="254">
        <f>SUM(M66)</f>
        <v>1050000</v>
      </c>
      <c r="N65" s="252">
        <f t="shared" si="2"/>
        <v>4.7078657227022253E-4</v>
      </c>
      <c r="O65" s="254">
        <f t="shared" ref="O65:O66" si="6">H65-M65</f>
        <v>12943200</v>
      </c>
      <c r="P65" s="264"/>
      <c r="Q65" s="264"/>
    </row>
    <row r="66" spans="1:17" ht="16.5">
      <c r="A66" s="255"/>
      <c r="B66" s="256"/>
      <c r="C66" s="257"/>
      <c r="D66" s="258"/>
      <c r="E66" s="258"/>
      <c r="F66" s="258"/>
      <c r="G66" s="259" t="str">
        <f>Sheet1!B11</f>
        <v>Penyusunan Dokumen Perencanaan Perangkat Daerah</v>
      </c>
      <c r="H66" s="260">
        <f>'RekapRFK januari'!G12</f>
        <v>13993200</v>
      </c>
      <c r="I66" s="265">
        <f t="shared" si="0"/>
        <v>0.62741053934206459</v>
      </c>
      <c r="J66" s="266">
        <f t="shared" ref="J66:J67" si="7">K66</f>
        <v>7.5036446273904458</v>
      </c>
      <c r="K66" s="267">
        <f t="shared" ref="K66:K67" si="8">M66/H66*100</f>
        <v>7.5036446273904458</v>
      </c>
      <c r="L66" s="266">
        <f t="shared" si="1"/>
        <v>4.7078657227022244E-2</v>
      </c>
      <c r="M66" s="260">
        <f>'RekapRFK januari'!L12</f>
        <v>1050000</v>
      </c>
      <c r="N66" s="266">
        <f t="shared" si="2"/>
        <v>4.7078657227022253E-4</v>
      </c>
      <c r="O66" s="260">
        <f t="shared" si="6"/>
        <v>12943200</v>
      </c>
      <c r="P66" s="264"/>
      <c r="Q66" s="264"/>
    </row>
    <row r="67" spans="1:17" ht="16.5">
      <c r="A67" s="236"/>
      <c r="B67" s="237"/>
      <c r="C67" s="238"/>
      <c r="D67" s="239"/>
      <c r="E67" s="239"/>
      <c r="F67" s="314" t="s">
        <v>21</v>
      </c>
      <c r="G67" s="315"/>
      <c r="H67" s="254">
        <f>H68+H69+H70</f>
        <v>1697610400</v>
      </c>
      <c r="I67" s="251">
        <f t="shared" si="0"/>
        <v>76.115445834883943</v>
      </c>
      <c r="J67" s="252">
        <f t="shared" si="7"/>
        <v>4.9071286910117893</v>
      </c>
      <c r="K67" s="253">
        <f t="shared" si="8"/>
        <v>4.9071286910117893</v>
      </c>
      <c r="L67" s="252">
        <f t="shared" si="1"/>
        <v>3.7350828808551277</v>
      </c>
      <c r="M67" s="254">
        <f>SUM(M68:M70)</f>
        <v>83303927</v>
      </c>
      <c r="N67" s="252">
        <f t="shared" si="2"/>
        <v>3.7350828808551277E-2</v>
      </c>
      <c r="O67" s="254">
        <f t="shared" ref="O67:O69" si="9">H67-M67</f>
        <v>1614306473</v>
      </c>
      <c r="P67" s="254"/>
      <c r="Q67" s="254"/>
    </row>
    <row r="68" spans="1:17" ht="16.5">
      <c r="A68" s="236"/>
      <c r="B68" s="237"/>
      <c r="C68" s="238"/>
      <c r="D68" s="239"/>
      <c r="E68" s="239"/>
      <c r="F68" s="240"/>
      <c r="G68" s="259" t="s">
        <v>22</v>
      </c>
      <c r="H68" s="260">
        <f>'rincian januari'!I88</f>
        <v>1683010000</v>
      </c>
      <c r="I68" s="265">
        <f t="shared" si="0"/>
        <v>75.460810380619733</v>
      </c>
      <c r="J68" s="266">
        <f t="shared" ref="J68:J100" si="10">K68</f>
        <v>4.8783980487341134</v>
      </c>
      <c r="K68" s="267">
        <f t="shared" ref="K68:K100" si="11">M68/H68*100</f>
        <v>4.8783980487341134</v>
      </c>
      <c r="L68" s="266">
        <f t="shared" si="1"/>
        <v>3.6812787011671024</v>
      </c>
      <c r="M68" s="260">
        <f>'RekapRFK januari'!L13</f>
        <v>82103927</v>
      </c>
      <c r="N68" s="266">
        <f t="shared" si="2"/>
        <v>3.6812787011671025E-2</v>
      </c>
      <c r="O68" s="260">
        <f t="shared" si="9"/>
        <v>1600906073</v>
      </c>
      <c r="P68" s="254"/>
      <c r="Q68" s="254"/>
    </row>
    <row r="69" spans="1:17" ht="33">
      <c r="A69" s="255"/>
      <c r="B69" s="256"/>
      <c r="C69" s="257"/>
      <c r="D69" s="258"/>
      <c r="E69" s="258"/>
      <c r="F69" s="240"/>
      <c r="G69" s="259" t="s">
        <v>23</v>
      </c>
      <c r="H69" s="260">
        <f>'rincian januari'!I116</f>
        <v>6428100</v>
      </c>
      <c r="I69" s="265">
        <f t="shared" si="0"/>
        <v>0.28821553954383022</v>
      </c>
      <c r="J69" s="266">
        <f t="shared" si="10"/>
        <v>0</v>
      </c>
      <c r="K69" s="267">
        <f t="shared" si="11"/>
        <v>0</v>
      </c>
      <c r="L69" s="266">
        <f t="shared" si="1"/>
        <v>0</v>
      </c>
      <c r="M69" s="260">
        <f>'RekapRFK januari'!L14</f>
        <v>0</v>
      </c>
      <c r="N69" s="266">
        <f t="shared" si="2"/>
        <v>0</v>
      </c>
      <c r="O69" s="260">
        <f t="shared" si="9"/>
        <v>6428100</v>
      </c>
      <c r="P69" s="268"/>
      <c r="Q69" s="268"/>
    </row>
    <row r="70" spans="1:17" ht="33">
      <c r="A70" s="255"/>
      <c r="B70" s="256"/>
      <c r="C70" s="257"/>
      <c r="D70" s="258"/>
      <c r="E70" s="258"/>
      <c r="F70" s="240"/>
      <c r="G70" s="259" t="str">
        <f>Sheet1!B15</f>
        <v>Koordinasi dan Penyusunan Laporan Keuangan Bulanan/ Triwulanan/ Semesteran SKPD</v>
      </c>
      <c r="H70" s="260">
        <f>'rincian januari'!I143</f>
        <v>8172300</v>
      </c>
      <c r="I70" s="265">
        <f t="shared" si="0"/>
        <v>0.36641991472037522</v>
      </c>
      <c r="J70" s="266">
        <f t="shared" ref="J70:J71" si="12">K70</f>
        <v>14.683748761058698</v>
      </c>
      <c r="K70" s="267">
        <f t="shared" ref="K70:K71" si="13">M70/H70*100</f>
        <v>14.683748761058698</v>
      </c>
      <c r="L70" s="266">
        <f t="shared" si="1"/>
        <v>5.3804179688025429E-2</v>
      </c>
      <c r="M70" s="260">
        <f>'RekapRFK januari'!L15</f>
        <v>1200000</v>
      </c>
      <c r="N70" s="266">
        <f t="shared" si="2"/>
        <v>5.3804179688025434E-4</v>
      </c>
      <c r="O70" s="260">
        <f t="shared" ref="O70:O71" si="14">H70-M70</f>
        <v>6972300</v>
      </c>
      <c r="P70" s="268"/>
      <c r="Q70" s="268"/>
    </row>
    <row r="71" spans="1:17" ht="16.5">
      <c r="A71" s="255"/>
      <c r="B71" s="256"/>
      <c r="C71" s="257"/>
      <c r="D71" s="258"/>
      <c r="E71" s="258"/>
      <c r="F71" s="239" t="str">
        <f>Sheet1!B16</f>
        <v>Administrasi Barang Milik Daerah pada Perangkat Daerah</v>
      </c>
      <c r="G71" s="259"/>
      <c r="H71" s="254">
        <f>H72</f>
        <v>8472700</v>
      </c>
      <c r="I71" s="251">
        <f t="shared" si="0"/>
        <v>0.37988889436894424</v>
      </c>
      <c r="J71" s="252">
        <f t="shared" si="12"/>
        <v>14.163135718248022</v>
      </c>
      <c r="K71" s="253">
        <f t="shared" si="13"/>
        <v>14.163135718248022</v>
      </c>
      <c r="L71" s="252">
        <f t="shared" si="1"/>
        <v>5.3804179688025436E-2</v>
      </c>
      <c r="M71" s="254">
        <f>SUM(M72)</f>
        <v>1200000</v>
      </c>
      <c r="N71" s="252">
        <f t="shared" si="2"/>
        <v>5.3804179688025434E-4</v>
      </c>
      <c r="O71" s="254">
        <f t="shared" si="14"/>
        <v>7272700</v>
      </c>
      <c r="P71" s="268"/>
      <c r="Q71" s="268"/>
    </row>
    <row r="72" spans="1:17" ht="33">
      <c r="A72" s="255"/>
      <c r="B72" s="256"/>
      <c r="C72" s="257"/>
      <c r="D72" s="258"/>
      <c r="E72" s="258"/>
      <c r="F72" s="240"/>
      <c r="G72" s="259" t="str">
        <f>'RekapRFK januari'!F16</f>
        <v>Rekonsiliasi dan Penyusunan Laporan Barang Milik Daerah pada SKPD</v>
      </c>
      <c r="H72" s="260">
        <f>'rincian januari'!I171</f>
        <v>8472700</v>
      </c>
      <c r="I72" s="265">
        <f t="shared" si="0"/>
        <v>0.37988889436894424</v>
      </c>
      <c r="J72" s="266">
        <f t="shared" ref="J72" si="15">K72</f>
        <v>14.163135718248022</v>
      </c>
      <c r="K72" s="267">
        <f t="shared" ref="K72:K73" si="16">M72/H72*100</f>
        <v>14.163135718248022</v>
      </c>
      <c r="L72" s="266">
        <f t="shared" si="1"/>
        <v>5.3804179688025436E-2</v>
      </c>
      <c r="M72" s="260">
        <f>'RekapRFK januari'!L16</f>
        <v>1200000</v>
      </c>
      <c r="N72" s="266">
        <f t="shared" si="2"/>
        <v>5.3804179688025434E-4</v>
      </c>
      <c r="O72" s="260">
        <f t="shared" ref="O72" si="17">H72-M72</f>
        <v>7272700</v>
      </c>
      <c r="P72" s="268"/>
      <c r="Q72" s="268"/>
    </row>
    <row r="73" spans="1:17" ht="16.5">
      <c r="A73" s="236"/>
      <c r="B73" s="237"/>
      <c r="C73" s="238"/>
      <c r="D73" s="239"/>
      <c r="E73" s="239"/>
      <c r="F73" s="314" t="s">
        <v>24</v>
      </c>
      <c r="G73" s="315"/>
      <c r="H73" s="254">
        <f>H74+H75+H76</f>
        <v>112147000</v>
      </c>
      <c r="I73" s="251">
        <f t="shared" si="0"/>
        <v>5.0283144495608241</v>
      </c>
      <c r="J73" s="266">
        <v>0</v>
      </c>
      <c r="K73" s="267">
        <f t="shared" si="16"/>
        <v>34.9987070541343</v>
      </c>
      <c r="L73" s="252">
        <f t="shared" si="1"/>
        <v>0</v>
      </c>
      <c r="M73" s="254">
        <f>SUM(M74:M76)</f>
        <v>39250000</v>
      </c>
      <c r="N73" s="252">
        <f t="shared" si="2"/>
        <v>1.7598450439624984E-2</v>
      </c>
      <c r="O73" s="254">
        <f t="shared" ref="O73:O99" si="18">H73-M73</f>
        <v>72897000</v>
      </c>
      <c r="P73" s="254"/>
      <c r="Q73" s="254"/>
    </row>
    <row r="74" spans="1:17" ht="16.5">
      <c r="A74" s="236"/>
      <c r="B74" s="237"/>
      <c r="C74" s="238"/>
      <c r="D74" s="239"/>
      <c r="E74" s="239"/>
      <c r="F74" s="240"/>
      <c r="G74" s="259" t="s">
        <v>25</v>
      </c>
      <c r="H74" s="260">
        <f>'rincian januari'!I379</f>
        <v>37000000</v>
      </c>
      <c r="I74" s="265">
        <f t="shared" si="0"/>
        <v>1.6589622070474506</v>
      </c>
      <c r="J74" s="266">
        <f>'rincian januari'!O379</f>
        <v>100</v>
      </c>
      <c r="K74" s="267">
        <f t="shared" ref="K74" si="19">M74/H74*100</f>
        <v>100</v>
      </c>
      <c r="L74" s="266">
        <f t="shared" si="1"/>
        <v>1.6589622070474508</v>
      </c>
      <c r="M74" s="264">
        <f>'RekapRFK januari'!L17</f>
        <v>37000000</v>
      </c>
      <c r="N74" s="266">
        <f t="shared" si="2"/>
        <v>1.6589622070474506E-2</v>
      </c>
      <c r="O74" s="260">
        <f t="shared" si="18"/>
        <v>0</v>
      </c>
      <c r="P74" s="254"/>
      <c r="Q74" s="254"/>
    </row>
    <row r="75" spans="1:17" ht="33">
      <c r="A75" s="255"/>
      <c r="B75" s="256"/>
      <c r="C75" s="257"/>
      <c r="D75" s="258"/>
      <c r="E75" s="258"/>
      <c r="F75" s="258"/>
      <c r="G75" s="259" t="s">
        <v>26</v>
      </c>
      <c r="H75" s="260">
        <f>'rincian januari'!I199</f>
        <v>4680000</v>
      </c>
      <c r="I75" s="265">
        <f t="shared" si="0"/>
        <v>0.20983630078329918</v>
      </c>
      <c r="J75" s="266">
        <f t="shared" si="10"/>
        <v>0</v>
      </c>
      <c r="K75" s="267">
        <f t="shared" si="11"/>
        <v>0</v>
      </c>
      <c r="L75" s="266">
        <f t="shared" si="1"/>
        <v>0</v>
      </c>
      <c r="M75" s="264">
        <f>'RekapRFK januari'!L18</f>
        <v>0</v>
      </c>
      <c r="N75" s="266">
        <f t="shared" si="2"/>
        <v>0</v>
      </c>
      <c r="O75" s="260">
        <f t="shared" si="18"/>
        <v>4680000</v>
      </c>
      <c r="P75" s="264"/>
      <c r="Q75" s="264"/>
    </row>
    <row r="76" spans="1:17" ht="33">
      <c r="A76" s="255"/>
      <c r="B76" s="256"/>
      <c r="C76" s="257"/>
      <c r="D76" s="258"/>
      <c r="E76" s="258"/>
      <c r="F76" s="258"/>
      <c r="G76" s="259" t="s">
        <v>27</v>
      </c>
      <c r="H76" s="260">
        <f>'rincian januari'!I225</f>
        <v>70467000</v>
      </c>
      <c r="I76" s="265">
        <f t="shared" si="0"/>
        <v>3.1595159417300733</v>
      </c>
      <c r="J76" s="252">
        <v>0</v>
      </c>
      <c r="K76" s="253">
        <f t="shared" si="11"/>
        <v>3.1929839499340118</v>
      </c>
      <c r="L76" s="266">
        <f t="shared" si="1"/>
        <v>0</v>
      </c>
      <c r="M76" s="264">
        <f>'RekapRFK januari'!L19</f>
        <v>2250000</v>
      </c>
      <c r="N76" s="266">
        <f t="shared" si="2"/>
        <v>1.0088283691504769E-3</v>
      </c>
      <c r="O76" s="260">
        <f t="shared" si="18"/>
        <v>68217000</v>
      </c>
      <c r="P76" s="264"/>
      <c r="Q76" s="264"/>
    </row>
    <row r="77" spans="1:17" ht="16.5">
      <c r="A77" s="255"/>
      <c r="B77" s="256"/>
      <c r="C77" s="257"/>
      <c r="D77" s="258"/>
      <c r="E77" s="258"/>
      <c r="F77" s="300" t="s">
        <v>266</v>
      </c>
      <c r="G77" s="259"/>
      <c r="H77" s="260"/>
      <c r="I77" s="265"/>
      <c r="J77" s="252"/>
      <c r="K77" s="253"/>
      <c r="L77" s="266"/>
      <c r="M77" s="264"/>
      <c r="N77" s="266"/>
      <c r="O77" s="260"/>
      <c r="P77" s="264"/>
      <c r="Q77" s="264"/>
    </row>
    <row r="78" spans="1:17" ht="16.5">
      <c r="A78" s="255"/>
      <c r="B78" s="256"/>
      <c r="C78" s="257"/>
      <c r="D78" s="258"/>
      <c r="E78" s="258"/>
      <c r="F78" s="258"/>
      <c r="G78" s="301" t="s">
        <v>269</v>
      </c>
      <c r="H78" s="260">
        <f>'rincian januari'!I405</f>
        <v>12000000</v>
      </c>
      <c r="I78" s="265">
        <f t="shared" si="0"/>
        <v>0.53804179688025422</v>
      </c>
      <c r="J78" s="252"/>
      <c r="K78" s="253">
        <f t="shared" si="11"/>
        <v>0</v>
      </c>
      <c r="L78" s="266">
        <f t="shared" si="1"/>
        <v>0</v>
      </c>
      <c r="M78" s="264"/>
      <c r="N78" s="266"/>
      <c r="O78" s="260"/>
      <c r="P78" s="264"/>
      <c r="Q78" s="264"/>
    </row>
    <row r="79" spans="1:17" ht="16.5">
      <c r="A79" s="236"/>
      <c r="B79" s="237"/>
      <c r="C79" s="238"/>
      <c r="D79" s="239"/>
      <c r="E79" s="239"/>
      <c r="F79" s="314" t="s">
        <v>28</v>
      </c>
      <c r="G79" s="315"/>
      <c r="H79" s="261">
        <f>H80+H81</f>
        <v>224199800</v>
      </c>
      <c r="I79" s="251">
        <f t="shared" si="0"/>
        <v>10.052405271016136</v>
      </c>
      <c r="J79" s="252">
        <f t="shared" si="10"/>
        <v>9.3122295381173412</v>
      </c>
      <c r="K79" s="253">
        <f t="shared" si="11"/>
        <v>9.3122295381173412</v>
      </c>
      <c r="L79" s="252">
        <f t="shared" si="1"/>
        <v>0.93610305293882923</v>
      </c>
      <c r="M79" s="261">
        <f>SUM(M80:M81)</f>
        <v>20878000</v>
      </c>
      <c r="N79" s="252">
        <f t="shared" si="2"/>
        <v>9.3610305293882912E-3</v>
      </c>
      <c r="O79" s="254">
        <f t="shared" si="18"/>
        <v>203321800</v>
      </c>
      <c r="P79" s="261"/>
      <c r="Q79" s="261"/>
    </row>
    <row r="80" spans="1:17" ht="33">
      <c r="A80" s="255"/>
      <c r="B80" s="256"/>
      <c r="C80" s="257"/>
      <c r="D80" s="258"/>
      <c r="E80" s="258"/>
      <c r="F80" s="258"/>
      <c r="G80" s="259" t="s">
        <v>29</v>
      </c>
      <c r="H80" s="260">
        <f>'rincian januari'!I282</f>
        <v>5450000</v>
      </c>
      <c r="I80" s="265">
        <f t="shared" si="0"/>
        <v>0.24436064941644886</v>
      </c>
      <c r="J80" s="266">
        <f t="shared" si="10"/>
        <v>9.6880733944954134</v>
      </c>
      <c r="K80" s="267">
        <f t="shared" si="11"/>
        <v>9.6880733944954134</v>
      </c>
      <c r="L80" s="266">
        <f t="shared" si="1"/>
        <v>2.367383906273119E-2</v>
      </c>
      <c r="M80" s="264">
        <f>'RekapRFK januari'!L22</f>
        <v>528000</v>
      </c>
      <c r="N80" s="266">
        <f t="shared" si="2"/>
        <v>2.3673839062731189E-4</v>
      </c>
      <c r="O80" s="260">
        <f t="shared" si="18"/>
        <v>4922000</v>
      </c>
      <c r="P80" s="264"/>
      <c r="Q80" s="264"/>
    </row>
    <row r="81" spans="1:17" ht="16.5">
      <c r="A81" s="255"/>
      <c r="B81" s="256"/>
      <c r="C81" s="257"/>
      <c r="D81" s="258"/>
      <c r="E81" s="258"/>
      <c r="F81" s="258"/>
      <c r="G81" s="259" t="s">
        <v>30</v>
      </c>
      <c r="H81" s="260">
        <f>'rincian januari'!I257</f>
        <v>218749800</v>
      </c>
      <c r="I81" s="265">
        <f t="shared" si="0"/>
        <v>9.8080446215996879</v>
      </c>
      <c r="J81" s="266">
        <f t="shared" si="10"/>
        <v>9.3028656483343077</v>
      </c>
      <c r="K81" s="267">
        <f t="shared" si="11"/>
        <v>9.3028656483343077</v>
      </c>
      <c r="L81" s="266">
        <f t="shared" si="1"/>
        <v>0.9124292138760981</v>
      </c>
      <c r="M81" s="264">
        <f>'RekapRFK januari'!L21</f>
        <v>20350000</v>
      </c>
      <c r="N81" s="266">
        <f t="shared" si="2"/>
        <v>9.1242921387609793E-3</v>
      </c>
      <c r="O81" s="260">
        <f t="shared" si="18"/>
        <v>198399800</v>
      </c>
      <c r="P81" s="264"/>
      <c r="Q81" s="264"/>
    </row>
    <row r="82" spans="1:17" ht="38.25" customHeight="1">
      <c r="A82" s="236"/>
      <c r="B82" s="237"/>
      <c r="C82" s="238"/>
      <c r="D82" s="239"/>
      <c r="E82" s="239"/>
      <c r="F82" s="314" t="s">
        <v>31</v>
      </c>
      <c r="G82" s="315"/>
      <c r="H82" s="261">
        <f>H83+H84+H85</f>
        <v>59330000</v>
      </c>
      <c r="I82" s="251">
        <f t="shared" si="0"/>
        <v>2.6601683174087909</v>
      </c>
      <c r="J82" s="252">
        <f t="shared" si="10"/>
        <v>22.622619248272375</v>
      </c>
      <c r="K82" s="253">
        <f t="shared" si="11"/>
        <v>22.622619248272375</v>
      </c>
      <c r="L82" s="252">
        <f t="shared" si="1"/>
        <v>0.6017997498105645</v>
      </c>
      <c r="M82" s="261">
        <f>SUM(M83:M85)</f>
        <v>13422000</v>
      </c>
      <c r="N82" s="252">
        <f t="shared" si="2"/>
        <v>6.0179974981056442E-3</v>
      </c>
      <c r="O82" s="254">
        <f t="shared" si="18"/>
        <v>45908000</v>
      </c>
      <c r="P82" s="261"/>
      <c r="Q82" s="261"/>
    </row>
    <row r="83" spans="1:17" ht="49.5">
      <c r="A83" s="255"/>
      <c r="B83" s="256"/>
      <c r="C83" s="257"/>
      <c r="D83" s="258"/>
      <c r="E83" s="258"/>
      <c r="F83" s="258"/>
      <c r="G83" s="259" t="s">
        <v>32</v>
      </c>
      <c r="H83" s="260">
        <f>'rincian januari'!I306</f>
        <v>36770000</v>
      </c>
      <c r="I83" s="265">
        <f t="shared" si="0"/>
        <v>1.6486497392739126</v>
      </c>
      <c r="J83" s="266">
        <f t="shared" si="10"/>
        <v>34.675006799020942</v>
      </c>
      <c r="K83" s="267">
        <f t="shared" si="11"/>
        <v>34.675006799020942</v>
      </c>
      <c r="L83" s="266">
        <f t="shared" si="1"/>
        <v>0.57166940918527021</v>
      </c>
      <c r="M83" s="264">
        <f>'RekapRFK januari'!L23</f>
        <v>12750000</v>
      </c>
      <c r="N83" s="266">
        <f t="shared" si="2"/>
        <v>5.7166940918527021E-3</v>
      </c>
      <c r="O83" s="260">
        <f t="shared" si="18"/>
        <v>24020000</v>
      </c>
      <c r="P83" s="264"/>
      <c r="Q83" s="264"/>
    </row>
    <row r="84" spans="1:17" ht="49.5">
      <c r="A84" s="255"/>
      <c r="B84" s="256"/>
      <c r="C84" s="257"/>
      <c r="D84" s="258"/>
      <c r="E84" s="258"/>
      <c r="F84" s="258"/>
      <c r="G84" s="259" t="s">
        <v>33</v>
      </c>
      <c r="H84" s="260">
        <f>'RekapRFK januari'!G24</f>
        <v>19640000</v>
      </c>
      <c r="I84" s="265">
        <f t="shared" si="0"/>
        <v>0.88059507422734962</v>
      </c>
      <c r="J84" s="266">
        <f t="shared" si="10"/>
        <v>3.4215885947046845</v>
      </c>
      <c r="K84" s="267">
        <f t="shared" si="11"/>
        <v>3.4215885947046845</v>
      </c>
      <c r="L84" s="266">
        <f t="shared" si="1"/>
        <v>3.0130340625294242E-2</v>
      </c>
      <c r="M84" s="260">
        <f>'RekapRFK januari'!L24</f>
        <v>672000</v>
      </c>
      <c r="N84" s="266">
        <f t="shared" si="2"/>
        <v>3.0130340625294242E-4</v>
      </c>
      <c r="O84" s="260">
        <f t="shared" si="18"/>
        <v>18968000</v>
      </c>
      <c r="P84" s="264"/>
      <c r="Q84" s="264"/>
    </row>
    <row r="85" spans="1:17" ht="16.5">
      <c r="A85" s="255"/>
      <c r="B85" s="256"/>
      <c r="C85" s="257"/>
      <c r="D85" s="258"/>
      <c r="E85" s="258"/>
      <c r="F85" s="258"/>
      <c r="G85" s="259" t="s">
        <v>34</v>
      </c>
      <c r="H85" s="260">
        <f>'RekapRFK januari'!G25</f>
        <v>2920000</v>
      </c>
      <c r="I85" s="265">
        <f t="shared" si="0"/>
        <v>0.13092350390752855</v>
      </c>
      <c r="J85" s="266">
        <f t="shared" si="10"/>
        <v>0</v>
      </c>
      <c r="K85" s="267">
        <f t="shared" si="11"/>
        <v>0</v>
      </c>
      <c r="L85" s="266">
        <f t="shared" si="1"/>
        <v>0</v>
      </c>
      <c r="M85" s="260">
        <f>'RekapRFK januari'!L25</f>
        <v>0</v>
      </c>
      <c r="N85" s="266">
        <f t="shared" si="2"/>
        <v>0</v>
      </c>
      <c r="O85" s="260">
        <f t="shared" si="18"/>
        <v>2920000</v>
      </c>
      <c r="P85" s="264"/>
      <c r="Q85" s="264"/>
    </row>
    <row r="86" spans="1:17" ht="30.4" customHeight="1">
      <c r="A86" s="236"/>
      <c r="B86" s="237"/>
      <c r="C86" s="238">
        <v>2</v>
      </c>
      <c r="D86" s="239"/>
      <c r="E86" s="314" t="s">
        <v>35</v>
      </c>
      <c r="F86" s="314"/>
      <c r="G86" s="315"/>
      <c r="H86" s="254">
        <f>H87</f>
        <v>1352200</v>
      </c>
      <c r="I86" s="251">
        <f t="shared" si="0"/>
        <v>6.0628343145123324E-2</v>
      </c>
      <c r="J86" s="252">
        <f t="shared" si="10"/>
        <v>0</v>
      </c>
      <c r="K86" s="253">
        <f t="shared" si="11"/>
        <v>0</v>
      </c>
      <c r="L86" s="252">
        <f t="shared" si="1"/>
        <v>0</v>
      </c>
      <c r="M86" s="254">
        <f>M87</f>
        <v>0</v>
      </c>
      <c r="N86" s="252">
        <f t="shared" si="2"/>
        <v>0</v>
      </c>
      <c r="O86" s="254">
        <f t="shared" si="18"/>
        <v>1352200</v>
      </c>
      <c r="P86" s="254"/>
      <c r="Q86" s="254"/>
    </row>
    <row r="87" spans="1:17" ht="36.6" customHeight="1">
      <c r="A87" s="236"/>
      <c r="B87" s="237"/>
      <c r="C87" s="238"/>
      <c r="D87" s="239"/>
      <c r="E87" s="239"/>
      <c r="F87" s="314" t="s">
        <v>36</v>
      </c>
      <c r="G87" s="315"/>
      <c r="H87" s="254">
        <f>SUM(H88)</f>
        <v>1352200</v>
      </c>
      <c r="I87" s="251">
        <f t="shared" si="0"/>
        <v>6.0628343145123324E-2</v>
      </c>
      <c r="J87" s="252">
        <f t="shared" si="10"/>
        <v>0</v>
      </c>
      <c r="K87" s="253">
        <f t="shared" si="11"/>
        <v>0</v>
      </c>
      <c r="L87" s="252">
        <f t="shared" si="1"/>
        <v>0</v>
      </c>
      <c r="M87" s="254">
        <f>SUM(M88)</f>
        <v>0</v>
      </c>
      <c r="N87" s="252">
        <f t="shared" si="2"/>
        <v>0</v>
      </c>
      <c r="O87" s="254">
        <f t="shared" si="18"/>
        <v>1352200</v>
      </c>
      <c r="P87" s="254"/>
      <c r="Q87" s="254"/>
    </row>
    <row r="88" spans="1:17" ht="33">
      <c r="A88" s="255"/>
      <c r="B88" s="256"/>
      <c r="C88" s="257"/>
      <c r="D88" s="258"/>
      <c r="E88" s="258"/>
      <c r="F88" s="258"/>
      <c r="G88" s="259" t="s">
        <v>37</v>
      </c>
      <c r="H88" s="260">
        <f>'RekapRFK januari'!G26</f>
        <v>1352200</v>
      </c>
      <c r="I88" s="265">
        <f t="shared" si="0"/>
        <v>6.0628343145123324E-2</v>
      </c>
      <c r="J88" s="266">
        <f t="shared" si="10"/>
        <v>0</v>
      </c>
      <c r="K88" s="267">
        <f t="shared" si="11"/>
        <v>0</v>
      </c>
      <c r="L88" s="266">
        <f t="shared" si="1"/>
        <v>0</v>
      </c>
      <c r="M88" s="264">
        <f>'RekapRFK januari'!L26</f>
        <v>0</v>
      </c>
      <c r="N88" s="266">
        <f t="shared" si="2"/>
        <v>0</v>
      </c>
      <c r="O88" s="260">
        <f t="shared" si="18"/>
        <v>1352200</v>
      </c>
      <c r="P88" s="264"/>
      <c r="Q88" s="264"/>
    </row>
    <row r="89" spans="1:17" ht="34.5" customHeight="1">
      <c r="A89" s="236"/>
      <c r="B89" s="237"/>
      <c r="C89" s="238">
        <v>3</v>
      </c>
      <c r="D89" s="239"/>
      <c r="E89" s="340" t="s">
        <v>38</v>
      </c>
      <c r="F89" s="340"/>
      <c r="G89" s="341"/>
      <c r="H89" s="254">
        <f>H90</f>
        <v>24972500</v>
      </c>
      <c r="I89" s="251">
        <f t="shared" si="0"/>
        <v>1.1196873977160124</v>
      </c>
      <c r="J89" s="252">
        <f t="shared" si="10"/>
        <v>0</v>
      </c>
      <c r="K89" s="253">
        <f t="shared" si="11"/>
        <v>0</v>
      </c>
      <c r="L89" s="252">
        <f t="shared" si="1"/>
        <v>0</v>
      </c>
      <c r="M89" s="254">
        <f>M90</f>
        <v>0</v>
      </c>
      <c r="N89" s="252">
        <f t="shared" si="2"/>
        <v>0</v>
      </c>
      <c r="O89" s="254">
        <f t="shared" si="18"/>
        <v>24972500</v>
      </c>
      <c r="P89" s="254"/>
      <c r="Q89" s="254"/>
    </row>
    <row r="90" spans="1:17" ht="16.5">
      <c r="A90" s="255"/>
      <c r="B90" s="256"/>
      <c r="C90" s="257"/>
      <c r="D90" s="258"/>
      <c r="E90" s="258"/>
      <c r="F90" s="340" t="s">
        <v>39</v>
      </c>
      <c r="G90" s="341"/>
      <c r="H90" s="254">
        <f>SUM(H91:H92)</f>
        <v>24972500</v>
      </c>
      <c r="I90" s="251">
        <f t="shared" si="0"/>
        <v>1.1196873977160124</v>
      </c>
      <c r="J90" s="252">
        <f t="shared" si="10"/>
        <v>0</v>
      </c>
      <c r="K90" s="253">
        <f t="shared" si="11"/>
        <v>0</v>
      </c>
      <c r="L90" s="252">
        <f t="shared" si="1"/>
        <v>0</v>
      </c>
      <c r="M90" s="254">
        <f>SUM(M91:M92)</f>
        <v>0</v>
      </c>
      <c r="N90" s="252">
        <f t="shared" si="2"/>
        <v>0</v>
      </c>
      <c r="O90" s="254">
        <f t="shared" si="18"/>
        <v>24972500</v>
      </c>
      <c r="P90" s="264"/>
      <c r="Q90" s="264"/>
    </row>
    <row r="91" spans="1:17" ht="33">
      <c r="A91" s="255"/>
      <c r="B91" s="256"/>
      <c r="C91" s="257"/>
      <c r="D91" s="258"/>
      <c r="E91" s="258"/>
      <c r="F91" s="258"/>
      <c r="G91" s="259" t="s">
        <v>40</v>
      </c>
      <c r="H91" s="260">
        <f>'RekapRFK januari'!G27</f>
        <v>16180900</v>
      </c>
      <c r="I91" s="265">
        <f t="shared" si="0"/>
        <v>0.72550004259497558</v>
      </c>
      <c r="J91" s="266">
        <f t="shared" si="10"/>
        <v>0</v>
      </c>
      <c r="K91" s="267">
        <f t="shared" si="11"/>
        <v>0</v>
      </c>
      <c r="L91" s="266">
        <f t="shared" si="1"/>
        <v>0</v>
      </c>
      <c r="M91" s="264">
        <f>'RekapRFK januari'!L27</f>
        <v>0</v>
      </c>
      <c r="N91" s="266">
        <f t="shared" si="2"/>
        <v>0</v>
      </c>
      <c r="O91" s="260">
        <f t="shared" si="18"/>
        <v>16180900</v>
      </c>
      <c r="P91" s="264"/>
      <c r="Q91" s="264"/>
    </row>
    <row r="92" spans="1:17" ht="33">
      <c r="A92" s="255"/>
      <c r="B92" s="256"/>
      <c r="C92" s="257"/>
      <c r="D92" s="258"/>
      <c r="E92" s="258"/>
      <c r="F92" s="258"/>
      <c r="G92" s="259" t="str">
        <f>'RekapRFK januari'!F28</f>
        <v>Peningkatan Efektifitas Kegiatan Pemberdayaan Masyarakat di Wilayah Kecamatan</v>
      </c>
      <c r="H92" s="260">
        <f>'RekapRFK januari'!G28</f>
        <v>8791600</v>
      </c>
      <c r="I92" s="265">
        <f t="shared" si="0"/>
        <v>0.39418735512103703</v>
      </c>
      <c r="J92" s="266">
        <f t="shared" ref="J92" si="20">K92</f>
        <v>0</v>
      </c>
      <c r="K92" s="267">
        <f t="shared" ref="K92" si="21">M92/H92*100</f>
        <v>0</v>
      </c>
      <c r="L92" s="266">
        <f t="shared" si="1"/>
        <v>0</v>
      </c>
      <c r="M92" s="264">
        <f>'RekapRFK januari'!L28</f>
        <v>0</v>
      </c>
      <c r="N92" s="266">
        <f t="shared" si="2"/>
        <v>0</v>
      </c>
      <c r="O92" s="260">
        <f t="shared" ref="O92" si="22">H92-M92</f>
        <v>8791600</v>
      </c>
      <c r="P92" s="264"/>
      <c r="Q92" s="264"/>
    </row>
    <row r="93" spans="1:17" ht="16.5">
      <c r="A93" s="236"/>
      <c r="B93" s="237"/>
      <c r="C93" s="238">
        <v>4</v>
      </c>
      <c r="D93" s="239"/>
      <c r="E93" s="340" t="s">
        <v>41</v>
      </c>
      <c r="F93" s="340"/>
      <c r="G93" s="341"/>
      <c r="H93" s="254">
        <f>H94</f>
        <v>15899500</v>
      </c>
      <c r="I93" s="251">
        <f t="shared" si="0"/>
        <v>0.71288296245813365</v>
      </c>
      <c r="J93" s="252">
        <f t="shared" si="10"/>
        <v>0</v>
      </c>
      <c r="K93" s="253">
        <f t="shared" si="11"/>
        <v>0</v>
      </c>
      <c r="L93" s="252">
        <f t="shared" si="1"/>
        <v>0</v>
      </c>
      <c r="M93" s="254">
        <f>M94</f>
        <v>0</v>
      </c>
      <c r="N93" s="252">
        <f t="shared" si="2"/>
        <v>0</v>
      </c>
      <c r="O93" s="254">
        <f t="shared" si="18"/>
        <v>15899500</v>
      </c>
      <c r="P93" s="254"/>
      <c r="Q93" s="254"/>
    </row>
    <row r="94" spans="1:17" ht="36" customHeight="1">
      <c r="A94" s="255"/>
      <c r="B94" s="256"/>
      <c r="C94" s="257"/>
      <c r="D94" s="258"/>
      <c r="E94" s="258"/>
      <c r="F94" s="340" t="s">
        <v>42</v>
      </c>
      <c r="G94" s="341"/>
      <c r="H94" s="254">
        <f>H95+H96</f>
        <v>15899500</v>
      </c>
      <c r="I94" s="251">
        <f t="shared" si="0"/>
        <v>0.71288296245813365</v>
      </c>
      <c r="J94" s="252">
        <f t="shared" si="10"/>
        <v>0</v>
      </c>
      <c r="K94" s="253">
        <f t="shared" si="11"/>
        <v>0</v>
      </c>
      <c r="L94" s="252">
        <f t="shared" si="1"/>
        <v>0</v>
      </c>
      <c r="M94" s="254">
        <f>SUM(M95)</f>
        <v>0</v>
      </c>
      <c r="N94" s="252">
        <f t="shared" si="2"/>
        <v>0</v>
      </c>
      <c r="O94" s="254">
        <f t="shared" si="18"/>
        <v>15899500</v>
      </c>
      <c r="P94" s="264"/>
      <c r="Q94" s="264"/>
    </row>
    <row r="95" spans="1:17" ht="33">
      <c r="A95" s="255"/>
      <c r="B95" s="256"/>
      <c r="C95" s="257"/>
      <c r="D95" s="258"/>
      <c r="E95" s="258"/>
      <c r="F95" s="258"/>
      <c r="G95" s="259" t="str">
        <f>'RekapRFK januari'!F29</f>
        <v>Sinergitas dengan kepolisian Negara Republik Indonesia , Tentara Nasional Indonesia  dan Instansi vertikal di wiilayah Kecamatan</v>
      </c>
      <c r="H95" s="260">
        <f>'RekapRFK januari'!G29</f>
        <v>9785500</v>
      </c>
      <c r="I95" s="265">
        <f t="shared" si="0"/>
        <v>0.43875066694764409</v>
      </c>
      <c r="J95" s="266">
        <f t="shared" si="10"/>
        <v>0</v>
      </c>
      <c r="K95" s="267">
        <f t="shared" si="11"/>
        <v>0</v>
      </c>
      <c r="L95" s="266">
        <f t="shared" si="1"/>
        <v>0</v>
      </c>
      <c r="M95" s="264">
        <f>'RekapRFK januari'!L29</f>
        <v>0</v>
      </c>
      <c r="N95" s="266">
        <f t="shared" si="2"/>
        <v>0</v>
      </c>
      <c r="O95" s="260">
        <f t="shared" si="18"/>
        <v>9785500</v>
      </c>
      <c r="P95" s="264"/>
      <c r="Q95" s="264"/>
    </row>
    <row r="96" spans="1:17" ht="33">
      <c r="A96" s="255"/>
      <c r="B96" s="256"/>
      <c r="C96" s="257"/>
      <c r="D96" s="258"/>
      <c r="E96" s="258"/>
      <c r="F96" s="258"/>
      <c r="G96" s="259" t="str">
        <f>'RekapRFK januari'!F30</f>
        <v>Harmonisasi Hubungan Dengan Tokoh Agama dan Tokoh Masyarakat</v>
      </c>
      <c r="H96" s="260">
        <f>'RekapRFK januari'!G30</f>
        <v>6114000</v>
      </c>
      <c r="I96" s="265"/>
      <c r="J96" s="266"/>
      <c r="K96" s="267"/>
      <c r="L96" s="266"/>
      <c r="M96" s="264"/>
      <c r="N96" s="266"/>
      <c r="O96" s="260"/>
      <c r="P96" s="264"/>
      <c r="Q96" s="264"/>
    </row>
    <row r="97" spans="1:19" ht="16.5">
      <c r="A97" s="236"/>
      <c r="B97" s="237"/>
      <c r="C97" s="238">
        <v>5</v>
      </c>
      <c r="D97" s="239"/>
      <c r="E97" s="314" t="s">
        <v>43</v>
      </c>
      <c r="F97" s="314"/>
      <c r="G97" s="315"/>
      <c r="H97" s="254">
        <f>H98</f>
        <v>60332700</v>
      </c>
      <c r="I97" s="251">
        <f t="shared" si="0"/>
        <v>2.7051261932197765</v>
      </c>
      <c r="J97" s="252">
        <f t="shared" si="10"/>
        <v>0</v>
      </c>
      <c r="K97" s="253">
        <f t="shared" si="11"/>
        <v>0</v>
      </c>
      <c r="L97" s="252">
        <f t="shared" si="1"/>
        <v>0</v>
      </c>
      <c r="M97" s="254">
        <f>M98</f>
        <v>0</v>
      </c>
      <c r="N97" s="252">
        <f t="shared" si="2"/>
        <v>0</v>
      </c>
      <c r="O97" s="254">
        <f t="shared" si="18"/>
        <v>60332700</v>
      </c>
      <c r="P97" s="254"/>
      <c r="Q97" s="254"/>
    </row>
    <row r="98" spans="1:19" ht="31.5" customHeight="1">
      <c r="A98" s="236"/>
      <c r="B98" s="237"/>
      <c r="C98" s="238"/>
      <c r="D98" s="239"/>
      <c r="E98" s="239"/>
      <c r="F98" s="314" t="s">
        <v>44</v>
      </c>
      <c r="G98" s="315"/>
      <c r="H98" s="254">
        <f>SUM(H99)</f>
        <v>60332700</v>
      </c>
      <c r="I98" s="251">
        <f t="shared" si="0"/>
        <v>2.7051261932197765</v>
      </c>
      <c r="J98" s="252">
        <f t="shared" si="10"/>
        <v>0</v>
      </c>
      <c r="K98" s="253">
        <f t="shared" si="11"/>
        <v>0</v>
      </c>
      <c r="L98" s="252">
        <f t="shared" si="1"/>
        <v>0</v>
      </c>
      <c r="M98" s="254">
        <f>SUM(M99)</f>
        <v>0</v>
      </c>
      <c r="N98" s="252">
        <f t="shared" si="2"/>
        <v>0</v>
      </c>
      <c r="O98" s="254">
        <f t="shared" si="18"/>
        <v>60332700</v>
      </c>
      <c r="P98" s="254"/>
      <c r="Q98" s="254"/>
    </row>
    <row r="99" spans="1:19" ht="115.5">
      <c r="A99" s="255"/>
      <c r="B99" s="256"/>
      <c r="C99" s="257"/>
      <c r="D99" s="258"/>
      <c r="E99" s="258"/>
      <c r="F99" s="258"/>
      <c r="G99" s="259" t="s">
        <v>45</v>
      </c>
      <c r="H99" s="260">
        <f>'RekapRFK januari'!G31</f>
        <v>60332700</v>
      </c>
      <c r="I99" s="265">
        <f t="shared" si="0"/>
        <v>2.7051261932197765</v>
      </c>
      <c r="J99" s="266">
        <f t="shared" si="10"/>
        <v>0</v>
      </c>
      <c r="K99" s="267">
        <f t="shared" si="11"/>
        <v>0</v>
      </c>
      <c r="L99" s="266">
        <f t="shared" si="1"/>
        <v>0</v>
      </c>
      <c r="M99" s="264">
        <f>'RekapRFK januari'!L31</f>
        <v>0</v>
      </c>
      <c r="N99" s="266">
        <f t="shared" si="2"/>
        <v>0</v>
      </c>
      <c r="O99" s="260">
        <f t="shared" si="18"/>
        <v>60332700</v>
      </c>
      <c r="P99" s="264"/>
      <c r="Q99" s="264"/>
    </row>
    <row r="100" spans="1:19" ht="16.5">
      <c r="A100" s="324" t="s">
        <v>46</v>
      </c>
      <c r="B100" s="324"/>
      <c r="C100" s="324"/>
      <c r="D100" s="324"/>
      <c r="E100" s="324"/>
      <c r="F100" s="324"/>
      <c r="G100" s="324"/>
      <c r="H100" s="262">
        <f>H66+H68+H69+H70+H72+H74+H75+H76+H78+H80+H81+H83+H84+H85+H88+H91+H92+H95+H96+H99</f>
        <v>2230310000</v>
      </c>
      <c r="I100" s="262">
        <f>I64+I86+I89+I93+I97</f>
        <v>99.46195820311975</v>
      </c>
      <c r="J100" s="249">
        <f t="shared" si="10"/>
        <v>7.1337135644820675</v>
      </c>
      <c r="K100" s="249">
        <f t="shared" si="11"/>
        <v>7.1337135644820675</v>
      </c>
      <c r="L100" s="269">
        <f>L64+L86+L89+L93+L97</f>
        <v>7.1337135644820666</v>
      </c>
      <c r="M100" s="262">
        <f>M64+M86+M89+M93+M97</f>
        <v>159103927</v>
      </c>
      <c r="N100" s="270">
        <f>N97+N93+N86+N64+N89</f>
        <v>7.1337135644820679E-2</v>
      </c>
      <c r="O100" s="262">
        <f>O63</f>
        <v>2071206073</v>
      </c>
      <c r="P100" s="271"/>
      <c r="Q100" s="271"/>
    </row>
    <row r="101" spans="1:19">
      <c r="S101" s="93"/>
    </row>
    <row r="102" spans="1:19">
      <c r="O102" t="str">
        <f>'rincian januari'!P90</f>
        <v>Polebunging, 31 Januari 2025</v>
      </c>
      <c r="S102" s="274"/>
    </row>
    <row r="103" spans="1:19">
      <c r="H103" s="263"/>
      <c r="O103" s="272" t="str">
        <f>'RekapRFK januari'!N35</f>
        <v>CAMAT BONTOMANAI</v>
      </c>
    </row>
    <row r="105" spans="1:19" ht="15">
      <c r="S105" s="35"/>
    </row>
    <row r="107" spans="1:19">
      <c r="O107" s="273" t="str">
        <f>'RekapRFK januari'!N40</f>
        <v>ZULFIKRI,S.STP</v>
      </c>
    </row>
    <row r="108" spans="1:19">
      <c r="O108" t="str">
        <f>'RekapRFK januari'!N41</f>
        <v>Nip. 19790818 199711 1 002</v>
      </c>
    </row>
  </sheetData>
  <mergeCells count="33">
    <mergeCell ref="E97:G97"/>
    <mergeCell ref="F98:G98"/>
    <mergeCell ref="A100:G100"/>
    <mergeCell ref="H58:H60"/>
    <mergeCell ref="I58:I60"/>
    <mergeCell ref="A58:C60"/>
    <mergeCell ref="D58:G60"/>
    <mergeCell ref="F87:G87"/>
    <mergeCell ref="E89:G89"/>
    <mergeCell ref="F90:G90"/>
    <mergeCell ref="E93:G93"/>
    <mergeCell ref="F94:G94"/>
    <mergeCell ref="F67:G67"/>
    <mergeCell ref="F73:G73"/>
    <mergeCell ref="F79:G79"/>
    <mergeCell ref="F82:G82"/>
    <mergeCell ref="E86:G86"/>
    <mergeCell ref="M59:N59"/>
    <mergeCell ref="A61:C61"/>
    <mergeCell ref="D61:G61"/>
    <mergeCell ref="D63:G63"/>
    <mergeCell ref="E64:G64"/>
    <mergeCell ref="J59:J60"/>
    <mergeCell ref="K59:K60"/>
    <mergeCell ref="L59:L60"/>
    <mergeCell ref="A52:Q52"/>
    <mergeCell ref="A53:Q53"/>
    <mergeCell ref="A54:Q54"/>
    <mergeCell ref="J58:K58"/>
    <mergeCell ref="L58:N58"/>
    <mergeCell ref="O58:O60"/>
    <mergeCell ref="P58:P60"/>
    <mergeCell ref="Q58:Q60"/>
  </mergeCells>
  <pageMargins left="0.70866141732283505" right="0.70866141732283505" top="0.74803149606299202" bottom="0.74803149606299202" header="0.31496062992126" footer="0.31496062992126"/>
  <pageSetup paperSize="5" scale="78" orientation="landscape" r:id="rId1"/>
  <rowBreaks count="2" manualBreakCount="2">
    <brk id="51" max="17" man="1"/>
    <brk id="83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3A708-863A-48CF-8634-1D6155EB9FDA}">
  <dimension ref="A52:S108"/>
  <sheetViews>
    <sheetView view="pageBreakPreview" zoomScale="63" zoomScaleNormal="63" zoomScaleSheetLayoutView="63" workbookViewId="0">
      <selection activeCell="O102" sqref="O102"/>
    </sheetView>
  </sheetViews>
  <sheetFormatPr defaultColWidth="9" defaultRowHeight="12.75"/>
  <cols>
    <col min="1" max="1" width="4.140625" customWidth="1"/>
    <col min="2" max="2" width="4.7109375" customWidth="1"/>
    <col min="3" max="3" width="4" customWidth="1"/>
    <col min="4" max="6" width="2.7109375" customWidth="1"/>
    <col min="7" max="7" width="57.28515625" customWidth="1"/>
    <col min="8" max="8" width="17.7109375" customWidth="1"/>
    <col min="9" max="9" width="8.85546875" customWidth="1"/>
    <col min="10" max="10" width="10.7109375" customWidth="1"/>
    <col min="11" max="11" width="11.28515625" customWidth="1"/>
    <col min="12" max="12" width="9.140625" customWidth="1"/>
    <col min="13" max="13" width="18.5703125" customWidth="1"/>
    <col min="14" max="14" width="7.85546875" customWidth="1"/>
    <col min="15" max="15" width="15.140625" customWidth="1"/>
    <col min="16" max="16" width="11.85546875" customWidth="1"/>
    <col min="17" max="17" width="10.85546875" customWidth="1"/>
    <col min="19" max="19" width="16.7109375" customWidth="1"/>
  </cols>
  <sheetData>
    <row r="52" spans="1:19" ht="15.75">
      <c r="A52" s="507" t="s">
        <v>0</v>
      </c>
      <c r="B52" s="507"/>
      <c r="C52" s="507"/>
      <c r="D52" s="507"/>
      <c r="E52" s="507"/>
      <c r="F52" s="507"/>
      <c r="G52" s="507"/>
      <c r="H52" s="507"/>
      <c r="I52" s="507"/>
      <c r="J52" s="507"/>
      <c r="K52" s="507"/>
      <c r="L52" s="507"/>
      <c r="M52" s="507"/>
      <c r="N52" s="507"/>
      <c r="O52" s="507"/>
      <c r="P52" s="507"/>
      <c r="Q52" s="507"/>
    </row>
    <row r="53" spans="1:19" ht="15.75">
      <c r="A53" s="508" t="s">
        <v>1</v>
      </c>
      <c r="B53" s="508"/>
      <c r="C53" s="508"/>
      <c r="D53" s="508"/>
      <c r="E53" s="508"/>
      <c r="F53" s="508"/>
      <c r="G53" s="508"/>
      <c r="H53" s="508"/>
      <c r="I53" s="508"/>
      <c r="J53" s="508"/>
      <c r="K53" s="508"/>
      <c r="L53" s="508"/>
      <c r="M53" s="508"/>
      <c r="N53" s="508"/>
      <c r="O53" s="508"/>
      <c r="P53" s="508"/>
      <c r="Q53" s="508"/>
    </row>
    <row r="54" spans="1:19" ht="15.75">
      <c r="A54" s="508" t="s">
        <v>277</v>
      </c>
      <c r="B54" s="508"/>
      <c r="C54" s="508"/>
      <c r="D54" s="508"/>
      <c r="E54" s="508"/>
      <c r="F54" s="508"/>
      <c r="G54" s="508"/>
      <c r="H54" s="508"/>
      <c r="I54" s="508"/>
      <c r="J54" s="508"/>
      <c r="K54" s="508"/>
      <c r="L54" s="508"/>
      <c r="M54" s="508"/>
      <c r="N54" s="508"/>
      <c r="O54" s="508"/>
      <c r="P54" s="508"/>
      <c r="Q54" s="508"/>
    </row>
    <row r="55" spans="1:19" ht="15.75">
      <c r="A55" s="509"/>
      <c r="B55" s="509"/>
      <c r="C55" s="509"/>
      <c r="D55" s="509"/>
      <c r="E55" s="509"/>
      <c r="F55" s="509"/>
      <c r="G55" s="509"/>
      <c r="H55" s="509"/>
      <c r="I55" s="509"/>
      <c r="J55" s="509"/>
      <c r="K55" s="509"/>
      <c r="L55" s="509"/>
      <c r="M55" s="509"/>
      <c r="N55" s="509"/>
      <c r="O55" s="509"/>
      <c r="P55" s="509"/>
      <c r="Q55" s="509"/>
    </row>
    <row r="56" spans="1:19" ht="16.5">
      <c r="A56" s="510" t="s">
        <v>2</v>
      </c>
      <c r="B56" s="510"/>
      <c r="C56" s="510"/>
      <c r="D56" s="510" t="s">
        <v>3</v>
      </c>
      <c r="E56" s="511" t="s">
        <v>4</v>
      </c>
      <c r="F56" s="512"/>
      <c r="G56" s="512"/>
      <c r="H56" s="512"/>
      <c r="I56" s="512"/>
      <c r="J56" s="513"/>
      <c r="K56" s="513"/>
      <c r="L56" s="513"/>
      <c r="M56" s="514"/>
      <c r="N56" s="514"/>
      <c r="O56" s="513"/>
      <c r="P56" s="513"/>
      <c r="Q56" s="513"/>
    </row>
    <row r="57" spans="1:19" ht="17.25" thickBot="1">
      <c r="A57" s="510"/>
      <c r="B57" s="510"/>
      <c r="C57" s="510"/>
      <c r="D57" s="510"/>
      <c r="E57" s="512"/>
      <c r="F57" s="512"/>
      <c r="G57" s="512"/>
      <c r="H57" s="512"/>
      <c r="I57" s="512"/>
      <c r="J57" s="513"/>
      <c r="K57" s="513"/>
      <c r="L57" s="513"/>
      <c r="M57" s="514"/>
      <c r="N57" s="514"/>
      <c r="O57" s="513"/>
      <c r="P57" s="513"/>
      <c r="Q57" s="513"/>
    </row>
    <row r="58" spans="1:19" ht="16.5">
      <c r="A58" s="515" t="s">
        <v>5</v>
      </c>
      <c r="B58" s="516"/>
      <c r="C58" s="517"/>
      <c r="D58" s="518" t="s">
        <v>6</v>
      </c>
      <c r="E58" s="516"/>
      <c r="F58" s="516"/>
      <c r="G58" s="517"/>
      <c r="H58" s="519" t="s">
        <v>7</v>
      </c>
      <c r="I58" s="519" t="s">
        <v>8</v>
      </c>
      <c r="J58" s="520" t="s">
        <v>9</v>
      </c>
      <c r="K58" s="521"/>
      <c r="L58" s="520" t="s">
        <v>10</v>
      </c>
      <c r="M58" s="522"/>
      <c r="N58" s="521"/>
      <c r="O58" s="523" t="s">
        <v>11</v>
      </c>
      <c r="P58" s="523" t="s">
        <v>12</v>
      </c>
      <c r="Q58" s="523" t="s">
        <v>13</v>
      </c>
    </row>
    <row r="59" spans="1:19" ht="16.5">
      <c r="A59" s="524"/>
      <c r="B59" s="525"/>
      <c r="C59" s="526"/>
      <c r="D59" s="527"/>
      <c r="E59" s="525"/>
      <c r="F59" s="525"/>
      <c r="G59" s="526"/>
      <c r="H59" s="528"/>
      <c r="I59" s="528"/>
      <c r="J59" s="529" t="s">
        <v>14</v>
      </c>
      <c r="K59" s="529" t="s">
        <v>15</v>
      </c>
      <c r="L59" s="529" t="s">
        <v>16</v>
      </c>
      <c r="M59" s="530" t="s">
        <v>15</v>
      </c>
      <c r="N59" s="530"/>
      <c r="O59" s="531"/>
      <c r="P59" s="531"/>
      <c r="Q59" s="531"/>
    </row>
    <row r="60" spans="1:19" ht="16.5">
      <c r="A60" s="532"/>
      <c r="B60" s="533"/>
      <c r="C60" s="534"/>
      <c r="D60" s="535"/>
      <c r="E60" s="533"/>
      <c r="F60" s="533"/>
      <c r="G60" s="534"/>
      <c r="H60" s="536"/>
      <c r="I60" s="536"/>
      <c r="J60" s="529"/>
      <c r="K60" s="529"/>
      <c r="L60" s="529"/>
      <c r="M60" s="537" t="s">
        <v>17</v>
      </c>
      <c r="N60" s="537" t="s">
        <v>18</v>
      </c>
      <c r="O60" s="538"/>
      <c r="P60" s="538"/>
      <c r="Q60" s="538"/>
    </row>
    <row r="61" spans="1:19" ht="13.5" thickBot="1">
      <c r="A61" s="539">
        <v>1</v>
      </c>
      <c r="B61" s="540"/>
      <c r="C61" s="541"/>
      <c r="D61" s="542">
        <v>2</v>
      </c>
      <c r="E61" s="540"/>
      <c r="F61" s="540"/>
      <c r="G61" s="541"/>
      <c r="H61" s="543">
        <v>3</v>
      </c>
      <c r="I61" s="543"/>
      <c r="J61" s="544">
        <v>4</v>
      </c>
      <c r="K61" s="544">
        <v>5</v>
      </c>
      <c r="L61" s="544"/>
      <c r="M61" s="544">
        <v>6</v>
      </c>
      <c r="N61" s="544"/>
      <c r="O61" s="544">
        <v>7</v>
      </c>
      <c r="P61" s="544">
        <v>7</v>
      </c>
      <c r="Q61" s="544">
        <v>7</v>
      </c>
    </row>
    <row r="62" spans="1:19" ht="17.25" thickTop="1">
      <c r="A62" s="545"/>
      <c r="B62" s="546"/>
      <c r="C62" s="547"/>
      <c r="D62" s="548"/>
      <c r="E62" s="548"/>
      <c r="F62" s="548"/>
      <c r="G62" s="549"/>
      <c r="H62" s="550"/>
      <c r="I62" s="550"/>
      <c r="J62" s="551"/>
      <c r="K62" s="551"/>
      <c r="L62" s="551"/>
      <c r="M62" s="551"/>
      <c r="N62" s="551"/>
      <c r="O62" s="551"/>
      <c r="P62" s="551"/>
      <c r="Q62" s="551"/>
    </row>
    <row r="63" spans="1:19" ht="16.5">
      <c r="A63" s="552">
        <v>7</v>
      </c>
      <c r="B63" s="553" t="s">
        <v>19</v>
      </c>
      <c r="C63" s="554"/>
      <c r="D63" s="555" t="s">
        <v>4</v>
      </c>
      <c r="E63" s="555"/>
      <c r="F63" s="555"/>
      <c r="G63" s="556"/>
      <c r="H63" s="557">
        <f>H100</f>
        <v>2230310000</v>
      </c>
      <c r="I63" s="558">
        <f t="shared" ref="I63:I99" si="0">H63/$H$100*100</f>
        <v>100</v>
      </c>
      <c r="J63" s="559">
        <f>K63</f>
        <v>24.458622164631823</v>
      </c>
      <c r="K63" s="560">
        <f>M63/H63*100</f>
        <v>24.458622164631823</v>
      </c>
      <c r="L63" s="559">
        <f t="shared" ref="L63:L99" si="1">J63*H63/$H$100</f>
        <v>24.458622164631823</v>
      </c>
      <c r="M63" s="557">
        <f>M100</f>
        <v>545503096</v>
      </c>
      <c r="N63" s="559">
        <f t="shared" ref="N63:N99" si="2">M63/$H$100*100%</f>
        <v>0.24458622164631821</v>
      </c>
      <c r="O63" s="561">
        <f>H63-M63</f>
        <v>1684806904</v>
      </c>
      <c r="P63" s="557"/>
      <c r="Q63" s="557"/>
    </row>
    <row r="64" spans="1:19" ht="42" customHeight="1">
      <c r="A64" s="562"/>
      <c r="B64" s="563"/>
      <c r="C64" s="564">
        <v>1</v>
      </c>
      <c r="D64" s="565"/>
      <c r="E64" s="566" t="s">
        <v>20</v>
      </c>
      <c r="F64" s="566"/>
      <c r="G64" s="567"/>
      <c r="H64" s="568">
        <f>H65+H67+H71+H73+H79+H82</f>
        <v>2115753100</v>
      </c>
      <c r="I64" s="569">
        <f t="shared" si="0"/>
        <v>94.863633306580695</v>
      </c>
      <c r="J64" s="570">
        <f t="shared" ref="J64:J100" si="3">K64</f>
        <v>25.098159893987631</v>
      </c>
      <c r="K64" s="571">
        <f t="shared" ref="K64:K100" si="4">M64/H64*100</f>
        <v>25.098159893987631</v>
      </c>
      <c r="L64" s="570">
        <f t="shared" si="1"/>
        <v>23.809026368531729</v>
      </c>
      <c r="M64" s="572">
        <f>M67+M71+M73+M79+M82+M65</f>
        <v>531015096</v>
      </c>
      <c r="N64" s="570">
        <f t="shared" si="2"/>
        <v>0.2380902636853173</v>
      </c>
      <c r="O64" s="572">
        <f t="shared" ref="O64:O99" si="5">H64-M64</f>
        <v>1584738004</v>
      </c>
      <c r="P64" s="568"/>
      <c r="Q64" s="568"/>
      <c r="S64" s="172"/>
    </row>
    <row r="65" spans="1:17" ht="16.5">
      <c r="A65" s="573"/>
      <c r="B65" s="574"/>
      <c r="C65" s="575"/>
      <c r="D65" s="576"/>
      <c r="E65" s="576"/>
      <c r="F65" s="565" t="str">
        <f>[3]Sheet1!B10</f>
        <v>Perencanaan, Penganggaran, dan Evaluasi Kinerja Perangkat Daerah</v>
      </c>
      <c r="G65" s="577"/>
      <c r="H65" s="572">
        <f>[3]rincian!I53</f>
        <v>13993200</v>
      </c>
      <c r="I65" s="569">
        <f t="shared" si="0"/>
        <v>0.62741053934206459</v>
      </c>
      <c r="J65" s="570">
        <f t="shared" si="3"/>
        <v>15.247405882857388</v>
      </c>
      <c r="K65" s="571">
        <f t="shared" si="4"/>
        <v>15.247405882857388</v>
      </c>
      <c r="L65" s="570">
        <f t="shared" si="1"/>
        <v>9.5663831485309214E-2</v>
      </c>
      <c r="M65" s="572">
        <f>SUM(M66)</f>
        <v>2133600</v>
      </c>
      <c r="N65" s="570">
        <f t="shared" si="2"/>
        <v>9.5663831485309216E-4</v>
      </c>
      <c r="O65" s="572">
        <f t="shared" si="5"/>
        <v>11859600</v>
      </c>
      <c r="P65" s="578"/>
      <c r="Q65" s="578"/>
    </row>
    <row r="66" spans="1:17" ht="16.5">
      <c r="A66" s="573"/>
      <c r="B66" s="574"/>
      <c r="C66" s="575"/>
      <c r="D66" s="576"/>
      <c r="E66" s="576"/>
      <c r="F66" s="576"/>
      <c r="G66" s="577" t="str">
        <f>[3]Sheet1!B11</f>
        <v>Penyusunan Dokumen Perencanaan Perangkat Daerah</v>
      </c>
      <c r="H66" s="579">
        <f>[3]RekapRFK!G12</f>
        <v>13993200</v>
      </c>
      <c r="I66" s="580">
        <f t="shared" si="0"/>
        <v>0.62741053934206459</v>
      </c>
      <c r="J66" s="581">
        <f t="shared" si="3"/>
        <v>15.247405882857388</v>
      </c>
      <c r="K66" s="582">
        <f t="shared" si="4"/>
        <v>15.247405882857388</v>
      </c>
      <c r="L66" s="581">
        <f t="shared" si="1"/>
        <v>9.5663831485309214E-2</v>
      </c>
      <c r="M66" s="579">
        <f>[3]RekapRFK!L12</f>
        <v>2133600</v>
      </c>
      <c r="N66" s="581">
        <f t="shared" si="2"/>
        <v>9.5663831485309216E-4</v>
      </c>
      <c r="O66" s="579">
        <f t="shared" si="5"/>
        <v>11859600</v>
      </c>
      <c r="P66" s="578"/>
      <c r="Q66" s="578"/>
    </row>
    <row r="67" spans="1:17" ht="16.5">
      <c r="A67" s="562"/>
      <c r="B67" s="563"/>
      <c r="C67" s="564"/>
      <c r="D67" s="565"/>
      <c r="E67" s="565"/>
      <c r="F67" s="566" t="s">
        <v>21</v>
      </c>
      <c r="G67" s="567"/>
      <c r="H67" s="572">
        <f>H68+H69+H70</f>
        <v>1697610400</v>
      </c>
      <c r="I67" s="569">
        <f t="shared" si="0"/>
        <v>76.115445834883943</v>
      </c>
      <c r="J67" s="570">
        <f t="shared" si="3"/>
        <v>25.48406253873091</v>
      </c>
      <c r="K67" s="571">
        <f t="shared" si="4"/>
        <v>25.48406253873091</v>
      </c>
      <c r="L67" s="570">
        <f t="shared" si="1"/>
        <v>19.397307818195674</v>
      </c>
      <c r="M67" s="572">
        <f>SUM(M68:M70)</f>
        <v>432620096</v>
      </c>
      <c r="N67" s="570">
        <f t="shared" si="2"/>
        <v>0.19397307818195678</v>
      </c>
      <c r="O67" s="572">
        <f t="shared" si="5"/>
        <v>1264990304</v>
      </c>
      <c r="P67" s="572"/>
      <c r="Q67" s="572"/>
    </row>
    <row r="68" spans="1:17" ht="16.5">
      <c r="A68" s="562"/>
      <c r="B68" s="563"/>
      <c r="C68" s="564"/>
      <c r="D68" s="565"/>
      <c r="E68" s="565"/>
      <c r="F68" s="583"/>
      <c r="G68" s="577" t="s">
        <v>22</v>
      </c>
      <c r="H68" s="579">
        <f>[3]rincian!I88</f>
        <v>1683010000</v>
      </c>
      <c r="I68" s="580">
        <f t="shared" si="0"/>
        <v>75.460810380619733</v>
      </c>
      <c r="J68" s="581">
        <f t="shared" si="3"/>
        <v>25.500151276581839</v>
      </c>
      <c r="K68" s="582">
        <f t="shared" si="4"/>
        <v>25.500151276581839</v>
      </c>
      <c r="L68" s="581">
        <f t="shared" si="1"/>
        <v>19.242620801592604</v>
      </c>
      <c r="M68" s="579">
        <f>[3]RekapRFK!L13</f>
        <v>429170096</v>
      </c>
      <c r="N68" s="581">
        <f t="shared" si="2"/>
        <v>0.19242620801592603</v>
      </c>
      <c r="O68" s="579">
        <f t="shared" si="5"/>
        <v>1253839904</v>
      </c>
      <c r="P68" s="572"/>
      <c r="Q68" s="572"/>
    </row>
    <row r="69" spans="1:17" ht="33">
      <c r="A69" s="573"/>
      <c r="B69" s="574"/>
      <c r="C69" s="575"/>
      <c r="D69" s="576"/>
      <c r="E69" s="576"/>
      <c r="F69" s="583"/>
      <c r="G69" s="577" t="s">
        <v>23</v>
      </c>
      <c r="H69" s="579">
        <f>[3]rincian!I116</f>
        <v>6428100</v>
      </c>
      <c r="I69" s="580">
        <f t="shared" si="0"/>
        <v>0.28821553954383022</v>
      </c>
      <c r="J69" s="581">
        <f t="shared" si="3"/>
        <v>0</v>
      </c>
      <c r="K69" s="582">
        <f t="shared" si="4"/>
        <v>0</v>
      </c>
      <c r="L69" s="581">
        <f t="shared" si="1"/>
        <v>0</v>
      </c>
      <c r="M69" s="579">
        <f>[3]RekapRFK!L14</f>
        <v>0</v>
      </c>
      <c r="N69" s="581">
        <f t="shared" si="2"/>
        <v>0</v>
      </c>
      <c r="O69" s="579">
        <f t="shared" si="5"/>
        <v>6428100</v>
      </c>
      <c r="P69" s="584"/>
      <c r="Q69" s="584"/>
    </row>
    <row r="70" spans="1:17" ht="33">
      <c r="A70" s="573"/>
      <c r="B70" s="574"/>
      <c r="C70" s="575"/>
      <c r="D70" s="576"/>
      <c r="E70" s="576"/>
      <c r="F70" s="583"/>
      <c r="G70" s="577" t="str">
        <f>[3]Sheet1!B15</f>
        <v>Koordinasi dan Penyusunan Laporan Keuangan Bulanan/ Triwulanan/ Semesteran SKPD</v>
      </c>
      <c r="H70" s="579">
        <f>[3]rincian!I143</f>
        <v>8172300</v>
      </c>
      <c r="I70" s="580">
        <f t="shared" si="0"/>
        <v>0.36641991472037522</v>
      </c>
      <c r="J70" s="581">
        <f t="shared" si="3"/>
        <v>42.215777688043758</v>
      </c>
      <c r="K70" s="582">
        <f t="shared" si="4"/>
        <v>42.215777688043758</v>
      </c>
      <c r="L70" s="581">
        <f t="shared" si="1"/>
        <v>0.1546870166030731</v>
      </c>
      <c r="M70" s="579">
        <f>[3]RekapRFK!L15</f>
        <v>3450000</v>
      </c>
      <c r="N70" s="581">
        <f t="shared" si="2"/>
        <v>1.5468701660307311E-3</v>
      </c>
      <c r="O70" s="579">
        <f t="shared" si="5"/>
        <v>4722300</v>
      </c>
      <c r="P70" s="584"/>
      <c r="Q70" s="584"/>
    </row>
    <row r="71" spans="1:17" ht="16.5">
      <c r="A71" s="573"/>
      <c r="B71" s="574"/>
      <c r="C71" s="575"/>
      <c r="D71" s="576"/>
      <c r="E71" s="576"/>
      <c r="F71" s="565" t="str">
        <f>[3]Sheet1!B16</f>
        <v>Administrasi Barang Milik Daerah pada Perangkat Daerah</v>
      </c>
      <c r="G71" s="577"/>
      <c r="H71" s="572">
        <f>H72</f>
        <v>8472700</v>
      </c>
      <c r="I71" s="569">
        <f t="shared" si="0"/>
        <v>0.37988889436894424</v>
      </c>
      <c r="J71" s="570">
        <f t="shared" si="3"/>
        <v>15.933527683029022</v>
      </c>
      <c r="K71" s="571">
        <f t="shared" si="4"/>
        <v>15.933527683029022</v>
      </c>
      <c r="L71" s="570">
        <f t="shared" si="1"/>
        <v>6.0529702149028614E-2</v>
      </c>
      <c r="M71" s="572">
        <f>SUM(M72)</f>
        <v>1350000</v>
      </c>
      <c r="N71" s="570">
        <f t="shared" si="2"/>
        <v>6.0529702149028609E-4</v>
      </c>
      <c r="O71" s="572">
        <f t="shared" si="5"/>
        <v>7122700</v>
      </c>
      <c r="P71" s="584"/>
      <c r="Q71" s="584"/>
    </row>
    <row r="72" spans="1:17" ht="33">
      <c r="A72" s="573"/>
      <c r="B72" s="574"/>
      <c r="C72" s="575"/>
      <c r="D72" s="576"/>
      <c r="E72" s="576"/>
      <c r="F72" s="583"/>
      <c r="G72" s="577" t="str">
        <f>[3]RekapRFK!F16</f>
        <v>Rekonsiliasi dan Penyusunan Laporan Barang Milik Daerah pada SKPD</v>
      </c>
      <c r="H72" s="579">
        <f>[3]rincian!I171</f>
        <v>8472700</v>
      </c>
      <c r="I72" s="580">
        <f t="shared" si="0"/>
        <v>0.37988889436894424</v>
      </c>
      <c r="J72" s="581">
        <f t="shared" si="3"/>
        <v>15.933527683029022</v>
      </c>
      <c r="K72" s="582">
        <f t="shared" si="4"/>
        <v>15.933527683029022</v>
      </c>
      <c r="L72" s="581">
        <f t="shared" si="1"/>
        <v>6.0529702149028614E-2</v>
      </c>
      <c r="M72" s="579">
        <f>[3]RekapRFK!L16</f>
        <v>1350000</v>
      </c>
      <c r="N72" s="581">
        <f t="shared" si="2"/>
        <v>6.0529702149028609E-4</v>
      </c>
      <c r="O72" s="579">
        <f t="shared" si="5"/>
        <v>7122700</v>
      </c>
      <c r="P72" s="584"/>
      <c r="Q72" s="584"/>
    </row>
    <row r="73" spans="1:17" ht="16.5">
      <c r="A73" s="562"/>
      <c r="B73" s="563"/>
      <c r="C73" s="564"/>
      <c r="D73" s="565"/>
      <c r="E73" s="565"/>
      <c r="F73" s="566" t="s">
        <v>24</v>
      </c>
      <c r="G73" s="567"/>
      <c r="H73" s="572">
        <f>H74+H75+H76</f>
        <v>112147000</v>
      </c>
      <c r="I73" s="569">
        <f t="shared" si="0"/>
        <v>5.0283144495608241</v>
      </c>
      <c r="J73" s="581">
        <v>0</v>
      </c>
      <c r="K73" s="582">
        <f t="shared" si="4"/>
        <v>35.266213095312402</v>
      </c>
      <c r="L73" s="570">
        <f t="shared" si="1"/>
        <v>0</v>
      </c>
      <c r="M73" s="572">
        <f>SUM(M74:M76)</f>
        <v>39550000</v>
      </c>
      <c r="N73" s="570">
        <f t="shared" si="2"/>
        <v>1.7732960888845049E-2</v>
      </c>
      <c r="O73" s="572">
        <f t="shared" si="5"/>
        <v>72597000</v>
      </c>
      <c r="P73" s="572"/>
      <c r="Q73" s="572"/>
    </row>
    <row r="74" spans="1:17" ht="16.5">
      <c r="A74" s="562"/>
      <c r="B74" s="563"/>
      <c r="C74" s="564"/>
      <c r="D74" s="565"/>
      <c r="E74" s="565"/>
      <c r="F74" s="583"/>
      <c r="G74" s="577" t="s">
        <v>25</v>
      </c>
      <c r="H74" s="579">
        <f>[3]rincian!I379</f>
        <v>37000000</v>
      </c>
      <c r="I74" s="580">
        <f t="shared" si="0"/>
        <v>1.6589622070474506</v>
      </c>
      <c r="J74" s="581">
        <f>[3]rincian!O379</f>
        <v>100</v>
      </c>
      <c r="K74" s="582">
        <f t="shared" si="4"/>
        <v>100</v>
      </c>
      <c r="L74" s="581">
        <f t="shared" si="1"/>
        <v>1.6589622070474508</v>
      </c>
      <c r="M74" s="578">
        <f>[3]RekapRFK!L17</f>
        <v>37000000</v>
      </c>
      <c r="N74" s="581">
        <f t="shared" si="2"/>
        <v>1.6589622070474506E-2</v>
      </c>
      <c r="O74" s="579">
        <f t="shared" si="5"/>
        <v>0</v>
      </c>
      <c r="P74" s="572"/>
      <c r="Q74" s="572"/>
    </row>
    <row r="75" spans="1:17" ht="33">
      <c r="A75" s="573"/>
      <c r="B75" s="574"/>
      <c r="C75" s="575"/>
      <c r="D75" s="576"/>
      <c r="E75" s="576"/>
      <c r="F75" s="576"/>
      <c r="G75" s="577" t="s">
        <v>26</v>
      </c>
      <c r="H75" s="579">
        <f>[3]rincian!I199</f>
        <v>4680000</v>
      </c>
      <c r="I75" s="580">
        <f t="shared" si="0"/>
        <v>0.20983630078329918</v>
      </c>
      <c r="J75" s="581">
        <f t="shared" si="3"/>
        <v>0</v>
      </c>
      <c r="K75" s="582">
        <f t="shared" si="4"/>
        <v>0</v>
      </c>
      <c r="L75" s="581">
        <f t="shared" si="1"/>
        <v>0</v>
      </c>
      <c r="M75" s="578">
        <f>[3]RekapRFK!L18</f>
        <v>0</v>
      </c>
      <c r="N75" s="581">
        <f t="shared" si="2"/>
        <v>0</v>
      </c>
      <c r="O75" s="579">
        <f t="shared" si="5"/>
        <v>4680000</v>
      </c>
      <c r="P75" s="578"/>
      <c r="Q75" s="578"/>
    </row>
    <row r="76" spans="1:17" ht="33">
      <c r="A76" s="573"/>
      <c r="B76" s="574"/>
      <c r="C76" s="575"/>
      <c r="D76" s="576"/>
      <c r="E76" s="576"/>
      <c r="F76" s="576"/>
      <c r="G76" s="577" t="s">
        <v>27</v>
      </c>
      <c r="H76" s="579">
        <f>[3]rincian!I225</f>
        <v>70467000</v>
      </c>
      <c r="I76" s="580">
        <f t="shared" si="0"/>
        <v>3.1595159417300733</v>
      </c>
      <c r="J76" s="570">
        <v>0</v>
      </c>
      <c r="K76" s="571">
        <f t="shared" si="4"/>
        <v>3.6187151432585467</v>
      </c>
      <c r="L76" s="581">
        <f t="shared" si="1"/>
        <v>0</v>
      </c>
      <c r="M76" s="578">
        <f>[3]RekapRFK!L19</f>
        <v>2550000</v>
      </c>
      <c r="N76" s="581">
        <f t="shared" si="2"/>
        <v>1.1433388183705404E-3</v>
      </c>
      <c r="O76" s="579">
        <f t="shared" si="5"/>
        <v>67917000</v>
      </c>
      <c r="P76" s="578"/>
      <c r="Q76" s="578"/>
    </row>
    <row r="77" spans="1:17" ht="16.5">
      <c r="A77" s="573"/>
      <c r="B77" s="574"/>
      <c r="C77" s="575"/>
      <c r="D77" s="576"/>
      <c r="E77" s="576"/>
      <c r="F77" s="576" t="s">
        <v>266</v>
      </c>
      <c r="G77" s="577"/>
      <c r="H77" s="579"/>
      <c r="I77" s="580"/>
      <c r="J77" s="570"/>
      <c r="K77" s="571"/>
      <c r="L77" s="581"/>
      <c r="M77" s="578"/>
      <c r="N77" s="581"/>
      <c r="O77" s="579"/>
      <c r="P77" s="578"/>
      <c r="Q77" s="578"/>
    </row>
    <row r="78" spans="1:17" ht="16.5">
      <c r="A78" s="573"/>
      <c r="B78" s="574"/>
      <c r="C78" s="575"/>
      <c r="D78" s="576"/>
      <c r="E78" s="576"/>
      <c r="F78" s="576"/>
      <c r="G78" s="577" t="s">
        <v>269</v>
      </c>
      <c r="H78" s="579">
        <f>[3]rincian!I405</f>
        <v>12000000</v>
      </c>
      <c r="I78" s="580">
        <f t="shared" si="0"/>
        <v>0.53804179688025422</v>
      </c>
      <c r="J78" s="570"/>
      <c r="K78" s="571">
        <f t="shared" si="4"/>
        <v>100</v>
      </c>
      <c r="L78" s="581">
        <f t="shared" si="1"/>
        <v>0</v>
      </c>
      <c r="M78" s="578">
        <f>[3]RekapRFK!L20</f>
        <v>12000000</v>
      </c>
      <c r="N78" s="581"/>
      <c r="O78" s="579">
        <f>H78-M78</f>
        <v>0</v>
      </c>
      <c r="P78" s="578"/>
      <c r="Q78" s="578"/>
    </row>
    <row r="79" spans="1:17" ht="16.5">
      <c r="A79" s="562"/>
      <c r="B79" s="563"/>
      <c r="C79" s="564"/>
      <c r="D79" s="565"/>
      <c r="E79" s="565"/>
      <c r="F79" s="566" t="s">
        <v>28</v>
      </c>
      <c r="G79" s="567"/>
      <c r="H79" s="585">
        <f>H80+H81</f>
        <v>224199800</v>
      </c>
      <c r="I79" s="569">
        <f t="shared" si="0"/>
        <v>10.052405271016136</v>
      </c>
      <c r="J79" s="570">
        <f t="shared" si="3"/>
        <v>18.70626111174051</v>
      </c>
      <c r="K79" s="571">
        <f t="shared" si="4"/>
        <v>18.70626111174051</v>
      </c>
      <c r="L79" s="570">
        <f t="shared" si="1"/>
        <v>1.8804291780066449</v>
      </c>
      <c r="M79" s="585">
        <f>SUM(M80:M81)</f>
        <v>41939400</v>
      </c>
      <c r="N79" s="570">
        <f t="shared" si="2"/>
        <v>1.880429178006645E-2</v>
      </c>
      <c r="O79" s="572">
        <f t="shared" si="5"/>
        <v>182260400</v>
      </c>
      <c r="P79" s="585"/>
      <c r="Q79" s="585"/>
    </row>
    <row r="80" spans="1:17" ht="33">
      <c r="A80" s="573"/>
      <c r="B80" s="574"/>
      <c r="C80" s="575"/>
      <c r="D80" s="576"/>
      <c r="E80" s="576"/>
      <c r="F80" s="576"/>
      <c r="G80" s="577" t="s">
        <v>29</v>
      </c>
      <c r="H80" s="579">
        <f>[3]rincian!I282</f>
        <v>5450000</v>
      </c>
      <c r="I80" s="580">
        <f t="shared" si="0"/>
        <v>0.24436064941644886</v>
      </c>
      <c r="J80" s="581">
        <f t="shared" si="3"/>
        <v>9.6880733944954134</v>
      </c>
      <c r="K80" s="582">
        <f t="shared" si="4"/>
        <v>9.6880733944954134</v>
      </c>
      <c r="L80" s="581">
        <f t="shared" si="1"/>
        <v>2.367383906273119E-2</v>
      </c>
      <c r="M80" s="578">
        <f>[3]RekapRFK!L22</f>
        <v>528000</v>
      </c>
      <c r="N80" s="581">
        <f t="shared" si="2"/>
        <v>2.3673839062731189E-4</v>
      </c>
      <c r="O80" s="579">
        <f t="shared" si="5"/>
        <v>4922000</v>
      </c>
      <c r="P80" s="578"/>
      <c r="Q80" s="578"/>
    </row>
    <row r="81" spans="1:17" ht="16.5">
      <c r="A81" s="573"/>
      <c r="B81" s="574"/>
      <c r="C81" s="575"/>
      <c r="D81" s="576"/>
      <c r="E81" s="576"/>
      <c r="F81" s="576"/>
      <c r="G81" s="577" t="s">
        <v>30</v>
      </c>
      <c r="H81" s="579">
        <f>[3]rincian!I257</f>
        <v>218749800</v>
      </c>
      <c r="I81" s="580">
        <f t="shared" si="0"/>
        <v>9.8080446215996879</v>
      </c>
      <c r="J81" s="581">
        <f t="shared" si="3"/>
        <v>18.930943022576479</v>
      </c>
      <c r="K81" s="582">
        <f t="shared" si="4"/>
        <v>18.930943022576479</v>
      </c>
      <c r="L81" s="581">
        <f t="shared" si="1"/>
        <v>1.8567553389439135</v>
      </c>
      <c r="M81" s="578">
        <f>[3]RekapRFK!L21</f>
        <v>41411400</v>
      </c>
      <c r="N81" s="581">
        <f t="shared" si="2"/>
        <v>1.8567553389439138E-2</v>
      </c>
      <c r="O81" s="579">
        <f t="shared" si="5"/>
        <v>177338400</v>
      </c>
      <c r="P81" s="578"/>
      <c r="Q81" s="578"/>
    </row>
    <row r="82" spans="1:17" ht="38.25" customHeight="1">
      <c r="A82" s="562"/>
      <c r="B82" s="563"/>
      <c r="C82" s="564"/>
      <c r="D82" s="565"/>
      <c r="E82" s="565"/>
      <c r="F82" s="566" t="s">
        <v>31</v>
      </c>
      <c r="G82" s="567"/>
      <c r="H82" s="585">
        <f>H83+H84+H85</f>
        <v>59330000</v>
      </c>
      <c r="I82" s="569">
        <f t="shared" si="0"/>
        <v>2.6601683174087909</v>
      </c>
      <c r="J82" s="570">
        <f t="shared" si="3"/>
        <v>22.622619248272375</v>
      </c>
      <c r="K82" s="571">
        <f t="shared" si="4"/>
        <v>22.622619248272375</v>
      </c>
      <c r="L82" s="570">
        <f t="shared" si="1"/>
        <v>0.6017997498105645</v>
      </c>
      <c r="M82" s="585">
        <f>SUM(M83:M85)</f>
        <v>13422000</v>
      </c>
      <c r="N82" s="570">
        <f t="shared" si="2"/>
        <v>6.0179974981056442E-3</v>
      </c>
      <c r="O82" s="572">
        <f t="shared" si="5"/>
        <v>45908000</v>
      </c>
      <c r="P82" s="585"/>
      <c r="Q82" s="585"/>
    </row>
    <row r="83" spans="1:17" ht="49.5">
      <c r="A83" s="573"/>
      <c r="B83" s="574"/>
      <c r="C83" s="575"/>
      <c r="D83" s="576"/>
      <c r="E83" s="576"/>
      <c r="F83" s="576"/>
      <c r="G83" s="577" t="s">
        <v>32</v>
      </c>
      <c r="H83" s="579">
        <f>[3]rincian!I306</f>
        <v>36770000</v>
      </c>
      <c r="I83" s="580">
        <f t="shared" si="0"/>
        <v>1.6486497392739126</v>
      </c>
      <c r="J83" s="581">
        <f t="shared" si="3"/>
        <v>34.675006799020942</v>
      </c>
      <c r="K83" s="582">
        <f t="shared" si="4"/>
        <v>34.675006799020942</v>
      </c>
      <c r="L83" s="581">
        <f t="shared" si="1"/>
        <v>0.57166940918527021</v>
      </c>
      <c r="M83" s="578">
        <f>[3]RekapRFK!L23</f>
        <v>12750000</v>
      </c>
      <c r="N83" s="581">
        <f t="shared" si="2"/>
        <v>5.7166940918527021E-3</v>
      </c>
      <c r="O83" s="579">
        <f t="shared" si="5"/>
        <v>24020000</v>
      </c>
      <c r="P83" s="578"/>
      <c r="Q83" s="578"/>
    </row>
    <row r="84" spans="1:17" ht="49.5">
      <c r="A84" s="573"/>
      <c r="B84" s="574"/>
      <c r="C84" s="575"/>
      <c r="D84" s="576"/>
      <c r="E84" s="576"/>
      <c r="F84" s="576"/>
      <c r="G84" s="577" t="s">
        <v>33</v>
      </c>
      <c r="H84" s="579">
        <f>[3]RekapRFK!G24</f>
        <v>19640000</v>
      </c>
      <c r="I84" s="580">
        <f t="shared" si="0"/>
        <v>0.88059507422734962</v>
      </c>
      <c r="J84" s="581">
        <f t="shared" si="3"/>
        <v>3.4215885947046845</v>
      </c>
      <c r="K84" s="582">
        <f t="shared" si="4"/>
        <v>3.4215885947046845</v>
      </c>
      <c r="L84" s="581">
        <f t="shared" si="1"/>
        <v>3.0130340625294242E-2</v>
      </c>
      <c r="M84" s="579">
        <f>[3]RekapRFK!L24</f>
        <v>672000</v>
      </c>
      <c r="N84" s="581">
        <f t="shared" si="2"/>
        <v>3.0130340625294242E-4</v>
      </c>
      <c r="O84" s="579">
        <f t="shared" si="5"/>
        <v>18968000</v>
      </c>
      <c r="P84" s="578"/>
      <c r="Q84" s="578"/>
    </row>
    <row r="85" spans="1:17" ht="16.5">
      <c r="A85" s="573"/>
      <c r="B85" s="574"/>
      <c r="C85" s="575"/>
      <c r="D85" s="576"/>
      <c r="E85" s="576"/>
      <c r="F85" s="576"/>
      <c r="G85" s="577" t="s">
        <v>34</v>
      </c>
      <c r="H85" s="579">
        <f>[3]RekapRFK!G25</f>
        <v>2920000</v>
      </c>
      <c r="I85" s="580">
        <f t="shared" si="0"/>
        <v>0.13092350390752855</v>
      </c>
      <c r="J85" s="581">
        <f t="shared" si="3"/>
        <v>0</v>
      </c>
      <c r="K85" s="582">
        <f t="shared" si="4"/>
        <v>0</v>
      </c>
      <c r="L85" s="581">
        <f t="shared" si="1"/>
        <v>0</v>
      </c>
      <c r="M85" s="579">
        <f>[3]RekapRFK!L25</f>
        <v>0</v>
      </c>
      <c r="N85" s="581">
        <f t="shared" si="2"/>
        <v>0</v>
      </c>
      <c r="O85" s="579">
        <f t="shared" si="5"/>
        <v>2920000</v>
      </c>
      <c r="P85" s="578"/>
      <c r="Q85" s="578"/>
    </row>
    <row r="86" spans="1:17" ht="30.4" customHeight="1">
      <c r="A86" s="562"/>
      <c r="B86" s="563"/>
      <c r="C86" s="564">
        <v>2</v>
      </c>
      <c r="D86" s="565"/>
      <c r="E86" s="566" t="s">
        <v>35</v>
      </c>
      <c r="F86" s="566"/>
      <c r="G86" s="567"/>
      <c r="H86" s="572">
        <f>H87</f>
        <v>1352200</v>
      </c>
      <c r="I86" s="569">
        <f t="shared" si="0"/>
        <v>6.0628343145123324E-2</v>
      </c>
      <c r="J86" s="570">
        <f t="shared" si="3"/>
        <v>0</v>
      </c>
      <c r="K86" s="571">
        <f t="shared" si="4"/>
        <v>0</v>
      </c>
      <c r="L86" s="570">
        <f t="shared" si="1"/>
        <v>0</v>
      </c>
      <c r="M86" s="572">
        <f>M87</f>
        <v>0</v>
      </c>
      <c r="N86" s="570">
        <f t="shared" si="2"/>
        <v>0</v>
      </c>
      <c r="O86" s="572">
        <f t="shared" si="5"/>
        <v>1352200</v>
      </c>
      <c r="P86" s="572"/>
      <c r="Q86" s="572"/>
    </row>
    <row r="87" spans="1:17" ht="36.6" customHeight="1">
      <c r="A87" s="562"/>
      <c r="B87" s="563"/>
      <c r="C87" s="564"/>
      <c r="D87" s="565"/>
      <c r="E87" s="565"/>
      <c r="F87" s="566" t="s">
        <v>36</v>
      </c>
      <c r="G87" s="567"/>
      <c r="H87" s="572">
        <f>SUM(H88)</f>
        <v>1352200</v>
      </c>
      <c r="I87" s="569">
        <f t="shared" si="0"/>
        <v>6.0628343145123324E-2</v>
      </c>
      <c r="J87" s="570">
        <f t="shared" si="3"/>
        <v>0</v>
      </c>
      <c r="K87" s="571">
        <f t="shared" si="4"/>
        <v>0</v>
      </c>
      <c r="L87" s="570">
        <f t="shared" si="1"/>
        <v>0</v>
      </c>
      <c r="M87" s="572">
        <f>SUM(M88)</f>
        <v>0</v>
      </c>
      <c r="N87" s="570">
        <f t="shared" si="2"/>
        <v>0</v>
      </c>
      <c r="O87" s="572">
        <f t="shared" si="5"/>
        <v>1352200</v>
      </c>
      <c r="P87" s="572"/>
      <c r="Q87" s="572"/>
    </row>
    <row r="88" spans="1:17" ht="49.5">
      <c r="A88" s="573"/>
      <c r="B88" s="574"/>
      <c r="C88" s="575"/>
      <c r="D88" s="576"/>
      <c r="E88" s="576"/>
      <c r="F88" s="576"/>
      <c r="G88" s="577" t="s">
        <v>37</v>
      </c>
      <c r="H88" s="579">
        <f>[3]RekapRFK!G26</f>
        <v>1352200</v>
      </c>
      <c r="I88" s="580">
        <f t="shared" si="0"/>
        <v>6.0628343145123324E-2</v>
      </c>
      <c r="J88" s="581">
        <f t="shared" si="3"/>
        <v>0</v>
      </c>
      <c r="K88" s="582">
        <f t="shared" si="4"/>
        <v>0</v>
      </c>
      <c r="L88" s="581">
        <f t="shared" si="1"/>
        <v>0</v>
      </c>
      <c r="M88" s="578">
        <f>[3]RekapRFK!L26</f>
        <v>0</v>
      </c>
      <c r="N88" s="581">
        <f t="shared" si="2"/>
        <v>0</v>
      </c>
      <c r="O88" s="579">
        <f t="shared" si="5"/>
        <v>1352200</v>
      </c>
      <c r="P88" s="578"/>
      <c r="Q88" s="578"/>
    </row>
    <row r="89" spans="1:17" ht="34.5" customHeight="1">
      <c r="A89" s="562"/>
      <c r="B89" s="563"/>
      <c r="C89" s="564">
        <v>3</v>
      </c>
      <c r="D89" s="565"/>
      <c r="E89" s="586" t="s">
        <v>38</v>
      </c>
      <c r="F89" s="586"/>
      <c r="G89" s="587"/>
      <c r="H89" s="572">
        <f>H90</f>
        <v>24972500</v>
      </c>
      <c r="I89" s="569">
        <f t="shared" si="0"/>
        <v>1.1196873977160124</v>
      </c>
      <c r="J89" s="570">
        <f t="shared" si="3"/>
        <v>58.01581739913906</v>
      </c>
      <c r="K89" s="571">
        <f t="shared" si="4"/>
        <v>58.01581739913906</v>
      </c>
      <c r="L89" s="570">
        <f t="shared" si="1"/>
        <v>0.64959579610009377</v>
      </c>
      <c r="M89" s="572">
        <f>M90</f>
        <v>14488000</v>
      </c>
      <c r="N89" s="570">
        <f t="shared" si="2"/>
        <v>6.4959579610009369E-3</v>
      </c>
      <c r="O89" s="572">
        <f t="shared" si="5"/>
        <v>10484500</v>
      </c>
      <c r="P89" s="572"/>
      <c r="Q89" s="572"/>
    </row>
    <row r="90" spans="1:17" ht="16.5">
      <c r="A90" s="573"/>
      <c r="B90" s="574"/>
      <c r="C90" s="575"/>
      <c r="D90" s="576"/>
      <c r="E90" s="576"/>
      <c r="F90" s="586" t="s">
        <v>39</v>
      </c>
      <c r="G90" s="587"/>
      <c r="H90" s="572">
        <f>SUM(H91:H92)</f>
        <v>24972500</v>
      </c>
      <c r="I90" s="569">
        <f t="shared" si="0"/>
        <v>1.1196873977160124</v>
      </c>
      <c r="J90" s="570">
        <f t="shared" si="3"/>
        <v>58.01581739913906</v>
      </c>
      <c r="K90" s="571">
        <f t="shared" si="4"/>
        <v>58.01581739913906</v>
      </c>
      <c r="L90" s="570">
        <f t="shared" si="1"/>
        <v>0.64959579610009377</v>
      </c>
      <c r="M90" s="572">
        <f>SUM(M91:M92)</f>
        <v>14488000</v>
      </c>
      <c r="N90" s="570">
        <f t="shared" si="2"/>
        <v>6.4959579610009369E-3</v>
      </c>
      <c r="O90" s="572">
        <f t="shared" si="5"/>
        <v>10484500</v>
      </c>
      <c r="P90" s="578"/>
      <c r="Q90" s="578"/>
    </row>
    <row r="91" spans="1:17" ht="33">
      <c r="A91" s="573"/>
      <c r="B91" s="574"/>
      <c r="C91" s="575"/>
      <c r="D91" s="576"/>
      <c r="E91" s="576"/>
      <c r="F91" s="576"/>
      <c r="G91" s="577" t="s">
        <v>40</v>
      </c>
      <c r="H91" s="579">
        <f>[3]RekapRFK!G27</f>
        <v>16180900</v>
      </c>
      <c r="I91" s="580">
        <f t="shared" si="0"/>
        <v>0.72550004259497558</v>
      </c>
      <c r="J91" s="581">
        <f t="shared" si="3"/>
        <v>89.537664777608171</v>
      </c>
      <c r="K91" s="582">
        <f t="shared" si="4"/>
        <v>89.537664777608171</v>
      </c>
      <c r="L91" s="581">
        <f t="shared" si="1"/>
        <v>0.64959579610009366</v>
      </c>
      <c r="M91" s="578">
        <f>[3]RekapRFK!L27</f>
        <v>14488000</v>
      </c>
      <c r="N91" s="581">
        <f t="shared" si="2"/>
        <v>6.4959579610009369E-3</v>
      </c>
      <c r="O91" s="579">
        <f t="shared" si="5"/>
        <v>1692900</v>
      </c>
      <c r="P91" s="578"/>
      <c r="Q91" s="578"/>
    </row>
    <row r="92" spans="1:17" ht="33">
      <c r="A92" s="573"/>
      <c r="B92" s="574"/>
      <c r="C92" s="575"/>
      <c r="D92" s="576"/>
      <c r="E92" s="576"/>
      <c r="F92" s="576"/>
      <c r="G92" s="577" t="str">
        <f>[3]RekapRFK!F28</f>
        <v>Peningkatan Efektifitas Kegiatan Pemberdayaan Masyarakat di Wilayah Kecamatan</v>
      </c>
      <c r="H92" s="579">
        <f>[3]RekapRFK!G28</f>
        <v>8791600</v>
      </c>
      <c r="I92" s="580">
        <f t="shared" si="0"/>
        <v>0.39418735512103703</v>
      </c>
      <c r="J92" s="581">
        <f t="shared" si="3"/>
        <v>0</v>
      </c>
      <c r="K92" s="582">
        <f t="shared" si="4"/>
        <v>0</v>
      </c>
      <c r="L92" s="581">
        <f t="shared" si="1"/>
        <v>0</v>
      </c>
      <c r="M92" s="578">
        <f>[3]RekapRFK!L28</f>
        <v>0</v>
      </c>
      <c r="N92" s="581">
        <f t="shared" si="2"/>
        <v>0</v>
      </c>
      <c r="O92" s="579">
        <f t="shared" si="5"/>
        <v>8791600</v>
      </c>
      <c r="P92" s="578"/>
      <c r="Q92" s="578"/>
    </row>
    <row r="93" spans="1:17" ht="16.5">
      <c r="A93" s="562"/>
      <c r="B93" s="563"/>
      <c r="C93" s="564">
        <v>4</v>
      </c>
      <c r="D93" s="565"/>
      <c r="E93" s="586" t="s">
        <v>41</v>
      </c>
      <c r="F93" s="586"/>
      <c r="G93" s="587"/>
      <c r="H93" s="572">
        <f>H94</f>
        <v>15899500</v>
      </c>
      <c r="I93" s="569">
        <f t="shared" si="0"/>
        <v>0.71288296245813365</v>
      </c>
      <c r="J93" s="570">
        <f t="shared" si="3"/>
        <v>0</v>
      </c>
      <c r="K93" s="571">
        <f t="shared" si="4"/>
        <v>0</v>
      </c>
      <c r="L93" s="570">
        <f t="shared" si="1"/>
        <v>0</v>
      </c>
      <c r="M93" s="572">
        <f>M94</f>
        <v>0</v>
      </c>
      <c r="N93" s="570">
        <f t="shared" si="2"/>
        <v>0</v>
      </c>
      <c r="O93" s="572">
        <f t="shared" si="5"/>
        <v>15899500</v>
      </c>
      <c r="P93" s="572"/>
      <c r="Q93" s="572"/>
    </row>
    <row r="94" spans="1:17" ht="36" customHeight="1">
      <c r="A94" s="573"/>
      <c r="B94" s="574"/>
      <c r="C94" s="575"/>
      <c r="D94" s="576"/>
      <c r="E94" s="576"/>
      <c r="F94" s="586" t="s">
        <v>42</v>
      </c>
      <c r="G94" s="587"/>
      <c r="H94" s="572">
        <f>H95+H96</f>
        <v>15899500</v>
      </c>
      <c r="I94" s="569">
        <f t="shared" si="0"/>
        <v>0.71288296245813365</v>
      </c>
      <c r="J94" s="570">
        <f t="shared" si="3"/>
        <v>0</v>
      </c>
      <c r="K94" s="571">
        <f t="shared" si="4"/>
        <v>0</v>
      </c>
      <c r="L94" s="570">
        <f t="shared" si="1"/>
        <v>0</v>
      </c>
      <c r="M94" s="572">
        <f>SUM(M95)</f>
        <v>0</v>
      </c>
      <c r="N94" s="570">
        <f t="shared" si="2"/>
        <v>0</v>
      </c>
      <c r="O94" s="572">
        <f t="shared" si="5"/>
        <v>15899500</v>
      </c>
      <c r="P94" s="578"/>
      <c r="Q94" s="578"/>
    </row>
    <row r="95" spans="1:17" ht="33">
      <c r="A95" s="573"/>
      <c r="B95" s="574"/>
      <c r="C95" s="575"/>
      <c r="D95" s="576"/>
      <c r="E95" s="576"/>
      <c r="F95" s="576"/>
      <c r="G95" s="577" t="str">
        <f>[3]RekapRFK!F29</f>
        <v>Sinergitas dengan kepolisian Negara Republik Indonesia , Tentara Nasional Indonesia  dan Instansi vertikal di wiilayah Kecamatan</v>
      </c>
      <c r="H95" s="579">
        <f>[3]RekapRFK!G29</f>
        <v>9785500</v>
      </c>
      <c r="I95" s="580">
        <f t="shared" si="0"/>
        <v>0.43875066694764409</v>
      </c>
      <c r="J95" s="581">
        <f t="shared" si="3"/>
        <v>0</v>
      </c>
      <c r="K95" s="582">
        <f t="shared" si="4"/>
        <v>0</v>
      </c>
      <c r="L95" s="581">
        <f t="shared" si="1"/>
        <v>0</v>
      </c>
      <c r="M95" s="578">
        <f>[3]RekapRFK!L29</f>
        <v>0</v>
      </c>
      <c r="N95" s="581">
        <f t="shared" si="2"/>
        <v>0</v>
      </c>
      <c r="O95" s="579">
        <f t="shared" si="5"/>
        <v>9785500</v>
      </c>
      <c r="P95" s="578"/>
      <c r="Q95" s="578"/>
    </row>
    <row r="96" spans="1:17" ht="33">
      <c r="A96" s="573"/>
      <c r="B96" s="574"/>
      <c r="C96" s="575"/>
      <c r="D96" s="576"/>
      <c r="E96" s="576"/>
      <c r="F96" s="576"/>
      <c r="G96" s="577" t="str">
        <f>[3]RekapRFK!F30</f>
        <v>Harmonisasi Hubungan Dengan Tokoh Agama dan Tokoh Masyarakat</v>
      </c>
      <c r="H96" s="579">
        <f>[3]RekapRFK!G30</f>
        <v>6114000</v>
      </c>
      <c r="I96" s="580"/>
      <c r="J96" s="581"/>
      <c r="K96" s="582"/>
      <c r="L96" s="581"/>
      <c r="M96" s="578"/>
      <c r="N96" s="581"/>
      <c r="O96" s="579"/>
      <c r="P96" s="578"/>
      <c r="Q96" s="578"/>
    </row>
    <row r="97" spans="1:19" ht="16.5">
      <c r="A97" s="562"/>
      <c r="B97" s="563"/>
      <c r="C97" s="564">
        <v>5</v>
      </c>
      <c r="D97" s="565"/>
      <c r="E97" s="566" t="s">
        <v>43</v>
      </c>
      <c r="F97" s="566"/>
      <c r="G97" s="567"/>
      <c r="H97" s="572">
        <f>H98</f>
        <v>60332700</v>
      </c>
      <c r="I97" s="569">
        <f t="shared" si="0"/>
        <v>2.7051261932197765</v>
      </c>
      <c r="J97" s="570">
        <f t="shared" si="3"/>
        <v>0</v>
      </c>
      <c r="K97" s="571">
        <f t="shared" si="4"/>
        <v>0</v>
      </c>
      <c r="L97" s="570">
        <f t="shared" si="1"/>
        <v>0</v>
      </c>
      <c r="M97" s="572">
        <f>M98</f>
        <v>0</v>
      </c>
      <c r="N97" s="570">
        <f t="shared" si="2"/>
        <v>0</v>
      </c>
      <c r="O97" s="572">
        <f t="shared" si="5"/>
        <v>60332700</v>
      </c>
      <c r="P97" s="572"/>
      <c r="Q97" s="572"/>
    </row>
    <row r="98" spans="1:19" ht="31.5" customHeight="1">
      <c r="A98" s="562"/>
      <c r="B98" s="563"/>
      <c r="C98" s="564"/>
      <c r="D98" s="565"/>
      <c r="E98" s="565"/>
      <c r="F98" s="566" t="s">
        <v>44</v>
      </c>
      <c r="G98" s="567"/>
      <c r="H98" s="572">
        <f>SUM(H99)</f>
        <v>60332700</v>
      </c>
      <c r="I98" s="569">
        <f t="shared" si="0"/>
        <v>2.7051261932197765</v>
      </c>
      <c r="J98" s="570">
        <f t="shared" si="3"/>
        <v>0</v>
      </c>
      <c r="K98" s="571">
        <f t="shared" si="4"/>
        <v>0</v>
      </c>
      <c r="L98" s="570">
        <f t="shared" si="1"/>
        <v>0</v>
      </c>
      <c r="M98" s="572">
        <f>SUM(M99)</f>
        <v>0</v>
      </c>
      <c r="N98" s="570">
        <f t="shared" si="2"/>
        <v>0</v>
      </c>
      <c r="O98" s="572">
        <f t="shared" si="5"/>
        <v>60332700</v>
      </c>
      <c r="P98" s="572"/>
      <c r="Q98" s="572"/>
    </row>
    <row r="99" spans="1:19" ht="115.5">
      <c r="A99" s="573"/>
      <c r="B99" s="574"/>
      <c r="C99" s="575"/>
      <c r="D99" s="576"/>
      <c r="E99" s="576"/>
      <c r="F99" s="576"/>
      <c r="G99" s="577" t="s">
        <v>45</v>
      </c>
      <c r="H99" s="579">
        <f>[3]RekapRFK!G31</f>
        <v>60332700</v>
      </c>
      <c r="I99" s="580">
        <f t="shared" si="0"/>
        <v>2.7051261932197765</v>
      </c>
      <c r="J99" s="581">
        <f t="shared" si="3"/>
        <v>0</v>
      </c>
      <c r="K99" s="582">
        <f t="shared" si="4"/>
        <v>0</v>
      </c>
      <c r="L99" s="581">
        <f t="shared" si="1"/>
        <v>0</v>
      </c>
      <c r="M99" s="578">
        <f>[3]RekapRFK!L31</f>
        <v>0</v>
      </c>
      <c r="N99" s="581">
        <f t="shared" si="2"/>
        <v>0</v>
      </c>
      <c r="O99" s="579">
        <f t="shared" si="5"/>
        <v>60332700</v>
      </c>
      <c r="P99" s="578"/>
      <c r="Q99" s="578"/>
    </row>
    <row r="100" spans="1:19" ht="16.5">
      <c r="A100" s="588" t="s">
        <v>46</v>
      </c>
      <c r="B100" s="588"/>
      <c r="C100" s="588"/>
      <c r="D100" s="588"/>
      <c r="E100" s="588"/>
      <c r="F100" s="588"/>
      <c r="G100" s="588"/>
      <c r="H100" s="589">
        <f>H66+H68+H69+H70+H72+H74+H75+H76+H78+H80+H81+H83+H84+H85+H88+H91+H92+H95+H96+H99</f>
        <v>2230310000</v>
      </c>
      <c r="I100" s="589">
        <f>I64+I86+I89+I93+I97</f>
        <v>99.46195820311975</v>
      </c>
      <c r="J100" s="560">
        <f t="shared" si="3"/>
        <v>24.458622164631823</v>
      </c>
      <c r="K100" s="560">
        <f t="shared" si="4"/>
        <v>24.458622164631823</v>
      </c>
      <c r="L100" s="590">
        <f>L64+L86+L89+L93+L97</f>
        <v>24.458622164631823</v>
      </c>
      <c r="M100" s="589">
        <f>M64+M86+M89+M93+M97</f>
        <v>545503096</v>
      </c>
      <c r="N100" s="591">
        <f>N97+N93+N86+N64+N89</f>
        <v>0.24458622164631824</v>
      </c>
      <c r="O100" s="589">
        <f>O63</f>
        <v>1684806904</v>
      </c>
      <c r="P100" s="592"/>
      <c r="Q100" s="592"/>
    </row>
    <row r="101" spans="1:19">
      <c r="S101" s="593"/>
    </row>
    <row r="102" spans="1:19">
      <c r="O102" t="str">
        <f>[3]rincian!P90</f>
        <v>Polebunging, 30 April 2025</v>
      </c>
      <c r="S102" s="274"/>
    </row>
    <row r="103" spans="1:19">
      <c r="H103" s="263"/>
      <c r="O103" s="594" t="str">
        <f>[3]RekapRFK!N35</f>
        <v>Plt.CAMAT BONTOMANAI</v>
      </c>
    </row>
    <row r="105" spans="1:19" ht="15">
      <c r="S105" s="595"/>
    </row>
    <row r="107" spans="1:19">
      <c r="O107" s="596" t="str">
        <f>[3]RekapRFK!N40</f>
        <v>MUHAMMAD ASRI,S.Sos.,M.M</v>
      </c>
    </row>
    <row r="108" spans="1:19">
      <c r="O108" t="str">
        <f>[3]RekapRFK!N41</f>
        <v>Nip. 19781230 200502 1 005</v>
      </c>
    </row>
  </sheetData>
  <mergeCells count="33">
    <mergeCell ref="E93:G93"/>
    <mergeCell ref="F94:G94"/>
    <mergeCell ref="E97:G97"/>
    <mergeCell ref="F98:G98"/>
    <mergeCell ref="A100:G100"/>
    <mergeCell ref="F79:G79"/>
    <mergeCell ref="F82:G82"/>
    <mergeCell ref="E86:G86"/>
    <mergeCell ref="F87:G87"/>
    <mergeCell ref="E89:G89"/>
    <mergeCell ref="F90:G90"/>
    <mergeCell ref="A61:C61"/>
    <mergeCell ref="D61:G61"/>
    <mergeCell ref="D63:G63"/>
    <mergeCell ref="E64:G64"/>
    <mergeCell ref="F67:G67"/>
    <mergeCell ref="F73:G73"/>
    <mergeCell ref="P58:P60"/>
    <mergeCell ref="Q58:Q60"/>
    <mergeCell ref="J59:J60"/>
    <mergeCell ref="K59:K60"/>
    <mergeCell ref="L59:L60"/>
    <mergeCell ref="M59:N59"/>
    <mergeCell ref="A52:Q52"/>
    <mergeCell ref="A53:Q53"/>
    <mergeCell ref="A54:Q54"/>
    <mergeCell ref="A58:C60"/>
    <mergeCell ref="D58:G60"/>
    <mergeCell ref="H58:H60"/>
    <mergeCell ref="I58:I60"/>
    <mergeCell ref="J58:K58"/>
    <mergeCell ref="L58:N58"/>
    <mergeCell ref="O58:O60"/>
  </mergeCells>
  <pageMargins left="0.70866141732283505" right="0.70866141732283505" top="0.74803149606299202" bottom="0.74803149606299202" header="0.31496062992126" footer="0.31496062992126"/>
  <pageSetup paperSize="5" scale="78" orientation="landscape" r:id="rId1"/>
  <rowBreaks count="2" manualBreakCount="2">
    <brk id="51" max="17" man="1"/>
    <brk id="83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2FCE2-1EBC-4978-A73A-0A4DCCE22BF1}">
  <sheetPr>
    <tabColor rgb="FFFF3300"/>
  </sheetPr>
  <dimension ref="B1:Z587"/>
  <sheetViews>
    <sheetView showWhiteSpace="0" view="pageBreakPreview" topLeftCell="A567" zoomScale="60" zoomScaleNormal="80" zoomScalePageLayoutView="75" workbookViewId="0">
      <selection activeCell="N468" sqref="N468"/>
    </sheetView>
  </sheetViews>
  <sheetFormatPr defaultColWidth="9.28515625" defaultRowHeight="15"/>
  <cols>
    <col min="1" max="1" width="2.28515625" style="602" customWidth="1"/>
    <col min="2" max="2" width="7" style="602" customWidth="1"/>
    <col min="3" max="3" width="8.5703125" style="602" customWidth="1"/>
    <col min="4" max="4" width="2.7109375" style="602" customWidth="1"/>
    <col min="5" max="5" width="43.140625" style="602" customWidth="1"/>
    <col min="6" max="6" width="9.28515625" style="845" customWidth="1"/>
    <col min="7" max="7" width="14.28515625" style="602" customWidth="1"/>
    <col min="8" max="8" width="16.7109375" style="602" customWidth="1"/>
    <col min="9" max="9" width="16.140625" style="602" customWidth="1"/>
    <col min="10" max="10" width="9.7109375" style="602" customWidth="1"/>
    <col min="11" max="11" width="12" style="602" customWidth="1"/>
    <col min="12" max="12" width="8.42578125" style="602" customWidth="1"/>
    <col min="13" max="13" width="7.7109375" style="602" customWidth="1"/>
    <col min="14" max="14" width="7" style="602" customWidth="1"/>
    <col min="15" max="15" width="9.28515625" style="602" customWidth="1"/>
    <col min="16" max="16" width="15.5703125" style="602" customWidth="1"/>
    <col min="17" max="17" width="11.42578125" style="602" customWidth="1"/>
    <col min="18" max="18" width="16.5703125" style="602" customWidth="1"/>
    <col min="19" max="19" width="1.5703125" style="602" customWidth="1"/>
    <col min="20" max="20" width="18.7109375" style="602" customWidth="1"/>
    <col min="21" max="21" width="25.28515625" style="602" customWidth="1"/>
    <col min="22" max="22" width="0.5703125" style="602" customWidth="1"/>
    <col min="23" max="25" width="18.7109375" style="602" customWidth="1"/>
    <col min="26" max="26" width="20.7109375" style="602" customWidth="1"/>
    <col min="27" max="16384" width="9.28515625" style="602"/>
  </cols>
  <sheetData>
    <row r="1" spans="2:19" ht="15.95" hidden="1" customHeight="1">
      <c r="B1" s="597" t="s">
        <v>47</v>
      </c>
      <c r="C1" s="598"/>
      <c r="D1" s="598"/>
      <c r="E1" s="599"/>
      <c r="F1" s="600"/>
      <c r="G1" s="601"/>
      <c r="H1" s="601"/>
      <c r="I1" s="601"/>
      <c r="J1" s="601"/>
      <c r="K1" s="601"/>
      <c r="L1" s="601"/>
      <c r="M1" s="601"/>
      <c r="N1" s="601"/>
      <c r="O1" s="601"/>
      <c r="P1" s="601"/>
      <c r="Q1" s="601"/>
      <c r="R1" s="601"/>
      <c r="S1" s="601"/>
    </row>
    <row r="2" spans="2:19" hidden="1">
      <c r="B2" s="603" t="s">
        <v>48</v>
      </c>
      <c r="C2" s="604"/>
      <c r="D2" s="604"/>
      <c r="E2" s="605"/>
      <c r="F2" s="600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</row>
    <row r="3" spans="2:19" ht="16.5" hidden="1">
      <c r="B3" s="601"/>
      <c r="C3" s="601"/>
      <c r="D3" s="601"/>
      <c r="E3" s="601"/>
      <c r="F3" s="600"/>
      <c r="G3" s="601"/>
      <c r="H3" s="606" t="s">
        <v>49</v>
      </c>
      <c r="I3" s="606"/>
      <c r="J3" s="606"/>
      <c r="K3" s="606"/>
      <c r="L3" s="607"/>
      <c r="M3" s="607"/>
      <c r="N3" s="601"/>
      <c r="O3" s="601"/>
      <c r="P3" s="601"/>
      <c r="Q3" s="601"/>
      <c r="R3" s="601"/>
      <c r="S3" s="601"/>
    </row>
    <row r="4" spans="2:19" ht="16.5" hidden="1">
      <c r="B4" s="601"/>
      <c r="C4" s="601"/>
      <c r="D4" s="601"/>
      <c r="E4" s="601"/>
      <c r="F4" s="600"/>
      <c r="G4" s="601"/>
      <c r="H4" s="606" t="s">
        <v>50</v>
      </c>
      <c r="I4" s="606"/>
      <c r="J4" s="606"/>
      <c r="K4" s="606"/>
      <c r="L4" s="607"/>
      <c r="M4" s="607"/>
      <c r="N4" s="601"/>
      <c r="O4" s="601"/>
      <c r="P4" s="601"/>
      <c r="Q4" s="601"/>
      <c r="R4" s="601"/>
      <c r="S4" s="601"/>
    </row>
    <row r="5" spans="2:19" ht="16.5" hidden="1">
      <c r="B5" s="601"/>
      <c r="C5" s="601"/>
      <c r="D5" s="601"/>
      <c r="E5" s="601"/>
      <c r="F5" s="600"/>
      <c r="G5" s="601"/>
      <c r="H5" s="606" t="s">
        <v>51</v>
      </c>
      <c r="I5" s="606"/>
      <c r="J5" s="606"/>
      <c r="K5" s="606"/>
      <c r="L5" s="607"/>
      <c r="M5" s="607"/>
      <c r="N5" s="601"/>
      <c r="O5" s="601"/>
      <c r="P5" s="601"/>
      <c r="Q5" s="601"/>
      <c r="R5" s="601"/>
      <c r="S5" s="601"/>
    </row>
    <row r="6" spans="2:19" ht="13.5" hidden="1" customHeight="1">
      <c r="B6" s="608" t="s">
        <v>52</v>
      </c>
      <c r="C6" s="608"/>
      <c r="D6" s="609" t="s">
        <v>3</v>
      </c>
      <c r="E6" s="601" t="s">
        <v>53</v>
      </c>
      <c r="F6" s="600"/>
      <c r="G6" s="601"/>
      <c r="H6" s="607"/>
      <c r="I6" s="607"/>
      <c r="J6" s="607"/>
      <c r="K6" s="607"/>
      <c r="L6" s="607"/>
      <c r="M6" s="607"/>
      <c r="N6" s="608"/>
      <c r="O6" s="608"/>
      <c r="P6" s="601"/>
      <c r="Q6" s="601"/>
      <c r="R6" s="601"/>
      <c r="S6" s="601"/>
    </row>
    <row r="7" spans="2:19" ht="13.5" hidden="1" customHeight="1">
      <c r="B7" s="608" t="s">
        <v>54</v>
      </c>
      <c r="C7" s="608"/>
      <c r="D7" s="609" t="s">
        <v>3</v>
      </c>
      <c r="E7" s="601" t="s">
        <v>55</v>
      </c>
      <c r="F7" s="600"/>
      <c r="G7" s="601"/>
      <c r="H7" s="607"/>
      <c r="I7" s="607"/>
      <c r="J7" s="607"/>
      <c r="K7" s="607"/>
      <c r="L7" s="607"/>
      <c r="M7" s="607"/>
      <c r="N7" s="608"/>
      <c r="O7" s="608"/>
      <c r="P7" s="601"/>
      <c r="Q7" s="601"/>
      <c r="R7" s="601"/>
      <c r="S7" s="601"/>
    </row>
    <row r="8" spans="2:19" ht="13.5" hidden="1" customHeight="1">
      <c r="B8" s="608" t="s">
        <v>56</v>
      </c>
      <c r="C8" s="608"/>
      <c r="D8" s="609" t="s">
        <v>3</v>
      </c>
      <c r="E8" s="601" t="s">
        <v>57</v>
      </c>
      <c r="F8" s="600"/>
      <c r="G8" s="601"/>
      <c r="H8" s="607"/>
      <c r="I8" s="607"/>
      <c r="J8" s="607"/>
      <c r="K8" s="607"/>
      <c r="L8" s="607"/>
      <c r="M8" s="601"/>
      <c r="N8" s="601"/>
      <c r="O8" s="601"/>
      <c r="P8" s="608"/>
      <c r="Q8" s="608"/>
      <c r="R8" s="601"/>
      <c r="S8" s="601"/>
    </row>
    <row r="9" spans="2:19" hidden="1">
      <c r="B9" s="608" t="s">
        <v>58</v>
      </c>
      <c r="C9" s="608"/>
      <c r="D9" s="609" t="s">
        <v>3</v>
      </c>
      <c r="E9" s="601" t="s">
        <v>59</v>
      </c>
      <c r="F9" s="600"/>
      <c r="G9" s="601"/>
      <c r="H9" s="601"/>
      <c r="I9" s="601"/>
      <c r="J9" s="601"/>
      <c r="K9" s="601"/>
      <c r="L9" s="601"/>
      <c r="M9" s="601"/>
      <c r="N9" s="601" t="s">
        <v>60</v>
      </c>
      <c r="O9" s="601"/>
      <c r="P9" s="601"/>
      <c r="Q9" s="601"/>
      <c r="R9" s="601"/>
      <c r="S9" s="601"/>
    </row>
    <row r="10" spans="2:19" hidden="1">
      <c r="B10" s="608"/>
      <c r="C10" s="608"/>
      <c r="D10" s="608"/>
      <c r="E10" s="601"/>
      <c r="F10" s="600"/>
      <c r="G10" s="601"/>
      <c r="H10" s="601"/>
      <c r="I10" s="601"/>
      <c r="J10" s="601"/>
      <c r="K10" s="601"/>
      <c r="L10" s="601"/>
      <c r="M10" s="601"/>
      <c r="N10" s="601"/>
      <c r="O10" s="601"/>
      <c r="P10" s="600"/>
      <c r="Q10" s="600"/>
      <c r="R10" s="601"/>
      <c r="S10" s="601"/>
    </row>
    <row r="11" spans="2:19" ht="26.65" hidden="1" customHeight="1">
      <c r="B11" s="610" t="s">
        <v>61</v>
      </c>
      <c r="C11" s="611" t="s">
        <v>62</v>
      </c>
      <c r="D11" s="612"/>
      <c r="E11" s="613"/>
      <c r="F11" s="614" t="s">
        <v>63</v>
      </c>
      <c r="G11" s="615" t="s">
        <v>64</v>
      </c>
      <c r="H11" s="616"/>
      <c r="I11" s="617" t="s">
        <v>65</v>
      </c>
      <c r="J11" s="617" t="s">
        <v>66</v>
      </c>
      <c r="K11" s="617" t="s">
        <v>67</v>
      </c>
      <c r="L11" s="617" t="s">
        <v>68</v>
      </c>
      <c r="M11" s="618" t="s">
        <v>69</v>
      </c>
      <c r="N11" s="619"/>
      <c r="O11" s="618" t="s">
        <v>70</v>
      </c>
      <c r="P11" s="620"/>
      <c r="Q11" s="620"/>
      <c r="R11" s="621" t="s">
        <v>71</v>
      </c>
      <c r="S11" s="601"/>
    </row>
    <row r="12" spans="2:19" hidden="1">
      <c r="B12" s="622"/>
      <c r="C12" s="623"/>
      <c r="D12" s="624"/>
      <c r="E12" s="625"/>
      <c r="F12" s="626"/>
      <c r="G12" s="627" t="s">
        <v>72</v>
      </c>
      <c r="H12" s="627" t="s">
        <v>73</v>
      </c>
      <c r="I12" s="628"/>
      <c r="J12" s="627"/>
      <c r="K12" s="627"/>
      <c r="L12" s="629"/>
      <c r="M12" s="627" t="s">
        <v>16</v>
      </c>
      <c r="N12" s="630" t="s">
        <v>15</v>
      </c>
      <c r="O12" s="630" t="s">
        <v>16</v>
      </c>
      <c r="P12" s="631" t="s">
        <v>15</v>
      </c>
      <c r="Q12" s="632"/>
      <c r="R12" s="633"/>
      <c r="S12" s="601"/>
    </row>
    <row r="13" spans="2:19" hidden="1">
      <c r="B13" s="634"/>
      <c r="C13" s="635"/>
      <c r="D13" s="636"/>
      <c r="E13" s="637"/>
      <c r="F13" s="638"/>
      <c r="G13" s="639"/>
      <c r="H13" s="639"/>
      <c r="I13" s="640"/>
      <c r="J13" s="639"/>
      <c r="K13" s="639"/>
      <c r="L13" s="641"/>
      <c r="M13" s="640"/>
      <c r="N13" s="639"/>
      <c r="O13" s="639"/>
      <c r="P13" s="642" t="s">
        <v>74</v>
      </c>
      <c r="Q13" s="643" t="s">
        <v>18</v>
      </c>
      <c r="R13" s="633"/>
      <c r="S13" s="601"/>
    </row>
    <row r="14" spans="2:19" hidden="1">
      <c r="B14" s="644">
        <v>1</v>
      </c>
      <c r="C14" s="645">
        <v>2</v>
      </c>
      <c r="D14" s="646"/>
      <c r="E14" s="647"/>
      <c r="F14" s="648">
        <v>3</v>
      </c>
      <c r="G14" s="649">
        <v>4</v>
      </c>
      <c r="H14" s="649">
        <v>5</v>
      </c>
      <c r="I14" s="649">
        <v>6</v>
      </c>
      <c r="J14" s="649">
        <v>7</v>
      </c>
      <c r="K14" s="649">
        <v>8</v>
      </c>
      <c r="L14" s="649">
        <v>9</v>
      </c>
      <c r="M14" s="649">
        <v>10</v>
      </c>
      <c r="N14" s="649">
        <v>11</v>
      </c>
      <c r="O14" s="649">
        <v>12</v>
      </c>
      <c r="P14" s="649">
        <v>13</v>
      </c>
      <c r="Q14" s="650">
        <v>14</v>
      </c>
      <c r="R14" s="651">
        <v>15</v>
      </c>
      <c r="S14" s="601"/>
    </row>
    <row r="15" spans="2:19" ht="20.45" hidden="1" customHeight="1">
      <c r="B15" s="652">
        <v>1</v>
      </c>
      <c r="C15" s="653" t="s">
        <v>75</v>
      </c>
      <c r="D15" s="601"/>
      <c r="E15" s="654"/>
      <c r="F15" s="655"/>
      <c r="G15" s="656" t="s">
        <v>76</v>
      </c>
      <c r="H15" s="656" t="s">
        <v>77</v>
      </c>
      <c r="I15" s="657">
        <v>0</v>
      </c>
      <c r="J15" s="658" t="s">
        <v>78</v>
      </c>
      <c r="K15" s="659" t="s">
        <v>78</v>
      </c>
      <c r="L15" s="660">
        <v>0</v>
      </c>
      <c r="M15" s="661">
        <v>0</v>
      </c>
      <c r="N15" s="662">
        <v>0</v>
      </c>
      <c r="O15" s="662">
        <f>L15*M15/100</f>
        <v>0</v>
      </c>
      <c r="P15" s="657">
        <v>0</v>
      </c>
      <c r="Q15" s="663">
        <f>L15*M15/100</f>
        <v>0</v>
      </c>
      <c r="R15" s="664">
        <f>I15-P15</f>
        <v>0</v>
      </c>
      <c r="S15" s="601"/>
    </row>
    <row r="16" spans="2:19" ht="22.15" hidden="1" customHeight="1">
      <c r="B16" s="652">
        <v>2</v>
      </c>
      <c r="C16" s="653" t="s">
        <v>79</v>
      </c>
      <c r="D16" s="601"/>
      <c r="E16" s="654"/>
      <c r="F16" s="655"/>
      <c r="G16" s="665"/>
      <c r="H16" s="665"/>
      <c r="I16" s="657">
        <v>0</v>
      </c>
      <c r="J16" s="658"/>
      <c r="K16" s="666"/>
      <c r="L16" s="660">
        <v>0</v>
      </c>
      <c r="M16" s="661">
        <v>0</v>
      </c>
      <c r="N16" s="662">
        <v>0</v>
      </c>
      <c r="O16" s="662">
        <f>L16*M16/100</f>
        <v>0</v>
      </c>
      <c r="P16" s="657">
        <v>0</v>
      </c>
      <c r="Q16" s="663">
        <f>L16*M16/100</f>
        <v>0</v>
      </c>
      <c r="R16" s="664">
        <f>I16-P16</f>
        <v>0</v>
      </c>
      <c r="S16" s="601"/>
    </row>
    <row r="17" spans="2:19" hidden="1">
      <c r="B17" s="667"/>
      <c r="C17" s="653"/>
      <c r="D17" s="601"/>
      <c r="E17" s="654"/>
      <c r="F17" s="655"/>
      <c r="G17" s="665"/>
      <c r="H17" s="665"/>
      <c r="I17" s="657"/>
      <c r="J17" s="658"/>
      <c r="K17" s="666"/>
      <c r="L17" s="668"/>
      <c r="M17" s="661"/>
      <c r="N17" s="662"/>
      <c r="O17" s="662"/>
      <c r="P17" s="657"/>
      <c r="Q17" s="663"/>
      <c r="R17" s="664"/>
      <c r="S17" s="601"/>
    </row>
    <row r="18" spans="2:19" hidden="1">
      <c r="B18" s="667"/>
      <c r="C18" s="653"/>
      <c r="D18" s="601"/>
      <c r="E18" s="654"/>
      <c r="F18" s="655"/>
      <c r="G18" s="665"/>
      <c r="H18" s="665"/>
      <c r="I18" s="657"/>
      <c r="J18" s="658"/>
      <c r="K18" s="666"/>
      <c r="L18" s="668"/>
      <c r="M18" s="661"/>
      <c r="N18" s="662"/>
      <c r="O18" s="662"/>
      <c r="P18" s="657"/>
      <c r="Q18" s="663"/>
      <c r="R18" s="664"/>
      <c r="S18" s="601"/>
    </row>
    <row r="19" spans="2:19" hidden="1">
      <c r="B19" s="667"/>
      <c r="C19" s="653"/>
      <c r="D19" s="601"/>
      <c r="E19" s="654"/>
      <c r="F19" s="655"/>
      <c r="G19" s="665"/>
      <c r="H19" s="665"/>
      <c r="I19" s="657"/>
      <c r="J19" s="658"/>
      <c r="K19" s="666"/>
      <c r="L19" s="668"/>
      <c r="M19" s="661"/>
      <c r="N19" s="662"/>
      <c r="O19" s="662"/>
      <c r="P19" s="657"/>
      <c r="Q19" s="663"/>
      <c r="R19" s="664"/>
      <c r="S19" s="601"/>
    </row>
    <row r="20" spans="2:19" hidden="1">
      <c r="B20" s="667"/>
      <c r="C20" s="653"/>
      <c r="D20" s="601"/>
      <c r="E20" s="654"/>
      <c r="F20" s="655"/>
      <c r="G20" s="665"/>
      <c r="H20" s="665"/>
      <c r="I20" s="657"/>
      <c r="J20" s="658"/>
      <c r="K20" s="666"/>
      <c r="L20" s="668"/>
      <c r="M20" s="661"/>
      <c r="N20" s="662"/>
      <c r="O20" s="662"/>
      <c r="P20" s="657"/>
      <c r="Q20" s="663"/>
      <c r="R20" s="664"/>
      <c r="S20" s="601"/>
    </row>
    <row r="21" spans="2:19" hidden="1">
      <c r="B21" s="667"/>
      <c r="C21" s="653"/>
      <c r="D21" s="601"/>
      <c r="E21" s="654"/>
      <c r="F21" s="655"/>
      <c r="G21" s="665"/>
      <c r="H21" s="665"/>
      <c r="I21" s="657"/>
      <c r="J21" s="658"/>
      <c r="K21" s="666"/>
      <c r="L21" s="668"/>
      <c r="M21" s="661"/>
      <c r="N21" s="662"/>
      <c r="O21" s="662"/>
      <c r="P21" s="657"/>
      <c r="Q21" s="663"/>
      <c r="R21" s="664"/>
      <c r="S21" s="601"/>
    </row>
    <row r="22" spans="2:19" hidden="1">
      <c r="B22" s="667"/>
      <c r="C22" s="653"/>
      <c r="D22" s="601"/>
      <c r="E22" s="654"/>
      <c r="F22" s="655"/>
      <c r="G22" s="665"/>
      <c r="H22" s="665"/>
      <c r="I22" s="657"/>
      <c r="J22" s="658"/>
      <c r="K22" s="666"/>
      <c r="L22" s="668"/>
      <c r="M22" s="661"/>
      <c r="N22" s="662"/>
      <c r="O22" s="662"/>
      <c r="P22" s="657"/>
      <c r="Q22" s="663"/>
      <c r="R22" s="664"/>
      <c r="S22" s="601"/>
    </row>
    <row r="23" spans="2:19" hidden="1">
      <c r="B23" s="667"/>
      <c r="C23" s="653"/>
      <c r="D23" s="601"/>
      <c r="E23" s="654"/>
      <c r="F23" s="655"/>
      <c r="G23" s="665"/>
      <c r="H23" s="665"/>
      <c r="I23" s="657"/>
      <c r="J23" s="658"/>
      <c r="K23" s="666"/>
      <c r="L23" s="668"/>
      <c r="M23" s="661"/>
      <c r="N23" s="662"/>
      <c r="O23" s="662"/>
      <c r="P23" s="657"/>
      <c r="Q23" s="663"/>
      <c r="R23" s="664"/>
      <c r="S23" s="601"/>
    </row>
    <row r="24" spans="2:19" hidden="1">
      <c r="B24" s="669"/>
      <c r="C24" s="670"/>
      <c r="D24" s="601"/>
      <c r="E24" s="654"/>
      <c r="F24" s="655"/>
      <c r="G24" s="671"/>
      <c r="H24" s="671"/>
      <c r="I24" s="657"/>
      <c r="J24" s="658"/>
      <c r="K24" s="658"/>
      <c r="L24" s="668"/>
      <c r="M24" s="672"/>
      <c r="N24" s="662"/>
      <c r="O24" s="662"/>
      <c r="P24" s="657"/>
      <c r="Q24" s="673"/>
      <c r="R24" s="674"/>
      <c r="S24" s="601"/>
    </row>
    <row r="25" spans="2:19" ht="21" hidden="1" thickBot="1">
      <c r="B25" s="675" t="s">
        <v>80</v>
      </c>
      <c r="C25" s="676"/>
      <c r="D25" s="676"/>
      <c r="E25" s="676"/>
      <c r="F25" s="676"/>
      <c r="G25" s="676"/>
      <c r="H25" s="677"/>
      <c r="I25" s="678">
        <f>SUM(I15:I24)</f>
        <v>0</v>
      </c>
      <c r="J25" s="679" t="s">
        <v>81</v>
      </c>
      <c r="K25" s="680"/>
      <c r="L25" s="681">
        <f>SUM(L15:L24)</f>
        <v>0</v>
      </c>
      <c r="M25" s="682"/>
      <c r="N25" s="682">
        <f>SUM(N15:N24)</f>
        <v>0</v>
      </c>
      <c r="O25" s="682">
        <f>SUM(O15:O23)</f>
        <v>0</v>
      </c>
      <c r="P25" s="683">
        <f>SUM(P15:P24)</f>
        <v>0</v>
      </c>
      <c r="Q25" s="684">
        <f>SUM(Q15:Q24)</f>
        <v>0</v>
      </c>
      <c r="R25" s="685">
        <f>SUM(R15:R24)</f>
        <v>0</v>
      </c>
      <c r="S25" s="601"/>
    </row>
    <row r="26" spans="2:19" hidden="1">
      <c r="B26" s="601"/>
      <c r="C26" s="601"/>
      <c r="D26" s="601"/>
      <c r="E26" s="601"/>
      <c r="F26" s="600"/>
      <c r="G26" s="601"/>
      <c r="H26" s="601"/>
      <c r="I26" s="601"/>
      <c r="J26" s="601"/>
      <c r="K26" s="601"/>
      <c r="L26" s="601"/>
      <c r="M26" s="601"/>
      <c r="N26" s="601"/>
      <c r="O26" s="601"/>
      <c r="P26" s="601"/>
      <c r="Q26" s="601"/>
      <c r="R26" s="601"/>
      <c r="S26" s="601"/>
    </row>
    <row r="27" spans="2:19" hidden="1">
      <c r="B27" s="601"/>
      <c r="C27" s="601"/>
      <c r="D27" s="601"/>
      <c r="E27" s="601"/>
      <c r="F27" s="600"/>
      <c r="G27" s="601"/>
      <c r="H27" s="601"/>
      <c r="I27" s="686"/>
      <c r="J27" s="601"/>
      <c r="K27" s="601"/>
      <c r="L27" s="601"/>
      <c r="M27" s="601"/>
      <c r="N27" s="601"/>
      <c r="O27" s="687"/>
      <c r="P27" s="687" t="s">
        <v>82</v>
      </c>
      <c r="Q27" s="601"/>
      <c r="R27" s="601"/>
      <c r="S27" s="601"/>
    </row>
    <row r="28" spans="2:19" hidden="1">
      <c r="B28" s="601"/>
      <c r="C28" s="601"/>
      <c r="D28" s="601"/>
      <c r="E28" s="601"/>
      <c r="F28" s="600"/>
      <c r="G28" s="601"/>
      <c r="H28" s="601"/>
      <c r="I28" s="601"/>
      <c r="J28" s="601"/>
      <c r="K28" s="601"/>
      <c r="L28" s="601"/>
      <c r="M28" s="601"/>
      <c r="N28" s="601"/>
      <c r="O28" s="688"/>
      <c r="P28" s="688" t="s">
        <v>83</v>
      </c>
      <c r="Q28" s="601"/>
      <c r="R28" s="601"/>
      <c r="S28" s="601"/>
    </row>
    <row r="29" spans="2:19" hidden="1">
      <c r="B29" s="601"/>
      <c r="C29" s="601"/>
      <c r="D29" s="601"/>
      <c r="E29" s="601"/>
      <c r="F29" s="600"/>
      <c r="G29" s="601"/>
      <c r="H29" s="601"/>
      <c r="I29" s="686"/>
      <c r="J29" s="601"/>
      <c r="K29" s="601"/>
      <c r="L29" s="601"/>
      <c r="M29" s="601"/>
      <c r="N29" s="601"/>
      <c r="O29" s="688"/>
      <c r="P29" s="688"/>
      <c r="Q29" s="601"/>
      <c r="R29" s="601"/>
      <c r="S29" s="601"/>
    </row>
    <row r="30" spans="2:19" hidden="1">
      <c r="B30" s="601"/>
      <c r="C30" s="601"/>
      <c r="D30" s="601"/>
      <c r="E30" s="601"/>
      <c r="F30" s="600"/>
      <c r="G30" s="601"/>
      <c r="H30" s="601"/>
      <c r="I30" s="601"/>
      <c r="J30" s="601"/>
      <c r="K30" s="601"/>
      <c r="L30" s="601"/>
      <c r="M30" s="601"/>
      <c r="N30" s="601"/>
      <c r="O30" s="688"/>
      <c r="P30" s="688"/>
      <c r="Q30" s="601"/>
      <c r="R30" s="601"/>
      <c r="S30" s="601"/>
    </row>
    <row r="31" spans="2:19" hidden="1">
      <c r="B31" s="601"/>
      <c r="C31" s="601"/>
      <c r="D31" s="601"/>
      <c r="E31" s="601"/>
      <c r="F31" s="600"/>
      <c r="G31" s="601"/>
      <c r="H31" s="601"/>
      <c r="I31" s="601"/>
      <c r="J31" s="601"/>
      <c r="K31" s="601"/>
      <c r="L31" s="601"/>
      <c r="M31" s="601"/>
      <c r="N31" s="601"/>
      <c r="O31" s="601"/>
      <c r="P31" s="601"/>
      <c r="Q31" s="601"/>
      <c r="R31" s="601"/>
      <c r="S31" s="601"/>
    </row>
    <row r="32" spans="2:19" hidden="1">
      <c r="B32" s="601"/>
      <c r="C32" s="601"/>
      <c r="D32" s="601"/>
      <c r="E32" s="601"/>
      <c r="F32" s="600"/>
      <c r="G32" s="601"/>
      <c r="H32" s="601"/>
      <c r="I32" s="601"/>
      <c r="J32" s="601"/>
      <c r="K32" s="601"/>
      <c r="L32" s="601"/>
      <c r="M32" s="601"/>
      <c r="N32" s="601"/>
      <c r="O32" s="689"/>
      <c r="P32" s="689" t="s">
        <v>84</v>
      </c>
      <c r="Q32" s="601"/>
      <c r="R32" s="601"/>
      <c r="S32" s="601"/>
    </row>
    <row r="33" spans="2:19" hidden="1">
      <c r="B33" s="601"/>
      <c r="C33" s="601"/>
      <c r="D33" s="601"/>
      <c r="E33" s="601"/>
      <c r="F33" s="600"/>
      <c r="G33" s="601"/>
      <c r="H33" s="601"/>
      <c r="I33" s="601"/>
      <c r="J33" s="601"/>
      <c r="K33" s="601"/>
      <c r="L33" s="601"/>
      <c r="M33" s="601"/>
      <c r="N33" s="601"/>
      <c r="O33" s="687"/>
      <c r="P33" s="690" t="s">
        <v>85</v>
      </c>
      <c r="Q33" s="601"/>
      <c r="R33" s="601"/>
      <c r="S33" s="601"/>
    </row>
    <row r="34" spans="2:19">
      <c r="B34" s="597" t="s">
        <v>47</v>
      </c>
      <c r="C34" s="598"/>
      <c r="D34" s="598"/>
      <c r="E34" s="599"/>
      <c r="F34" s="600"/>
      <c r="G34" s="601"/>
      <c r="H34" s="601"/>
      <c r="I34" s="601"/>
      <c r="J34" s="601"/>
      <c r="K34" s="601"/>
      <c r="L34" s="601"/>
      <c r="M34" s="601"/>
      <c r="N34" s="601"/>
      <c r="O34" s="601"/>
      <c r="P34" s="601"/>
      <c r="Q34" s="601"/>
      <c r="R34" s="601"/>
      <c r="S34" s="601"/>
    </row>
    <row r="35" spans="2:19">
      <c r="B35" s="603" t="s">
        <v>48</v>
      </c>
      <c r="C35" s="604"/>
      <c r="D35" s="604"/>
      <c r="E35" s="605"/>
      <c r="F35" s="600"/>
      <c r="G35" s="601"/>
      <c r="H35" s="601"/>
      <c r="I35" s="601"/>
      <c r="J35" s="601"/>
      <c r="K35" s="601"/>
      <c r="L35" s="601"/>
      <c r="M35" s="601"/>
      <c r="N35" s="601"/>
      <c r="O35" s="601"/>
      <c r="P35" s="601"/>
      <c r="Q35" s="601"/>
      <c r="R35" s="601"/>
      <c r="S35" s="601"/>
    </row>
    <row r="36" spans="2:19" ht="16.5">
      <c r="B36" s="601"/>
      <c r="C36" s="601"/>
      <c r="D36" s="601"/>
      <c r="E36" s="601"/>
      <c r="F36" s="600"/>
      <c r="G36" s="601"/>
      <c r="H36" s="606" t="s">
        <v>49</v>
      </c>
      <c r="I36" s="606"/>
      <c r="J36" s="606"/>
      <c r="K36" s="606"/>
      <c r="L36" s="607"/>
      <c r="M36" s="607"/>
      <c r="N36" s="601"/>
      <c r="O36" s="601"/>
      <c r="P36" s="601"/>
      <c r="Q36" s="601"/>
      <c r="R36" s="601"/>
      <c r="S36" s="601"/>
    </row>
    <row r="37" spans="2:19" ht="16.5">
      <c r="B37" s="601"/>
      <c r="C37" s="601"/>
      <c r="D37" s="601"/>
      <c r="E37" s="601"/>
      <c r="F37" s="600"/>
      <c r="G37" s="601"/>
      <c r="H37" s="606" t="s">
        <v>50</v>
      </c>
      <c r="I37" s="606"/>
      <c r="J37" s="606"/>
      <c r="K37" s="606"/>
      <c r="L37" s="607"/>
      <c r="M37" s="607"/>
      <c r="N37" s="601"/>
      <c r="O37" s="601"/>
      <c r="P37" s="601"/>
      <c r="Q37" s="601"/>
      <c r="R37" s="601"/>
      <c r="S37" s="601"/>
    </row>
    <row r="38" spans="2:19" ht="16.5">
      <c r="B38" s="601"/>
      <c r="C38" s="601"/>
      <c r="D38" s="601"/>
      <c r="E38" s="601"/>
      <c r="F38" s="600"/>
      <c r="G38" s="601"/>
      <c r="H38" s="606" t="s">
        <v>247</v>
      </c>
      <c r="I38" s="606"/>
      <c r="J38" s="606"/>
      <c r="K38" s="606"/>
      <c r="L38" s="607"/>
      <c r="M38" s="607"/>
      <c r="N38" s="601"/>
      <c r="O38" s="601"/>
      <c r="P38" s="601"/>
      <c r="Q38" s="601"/>
      <c r="R38" s="601"/>
      <c r="S38" s="601"/>
    </row>
    <row r="39" spans="2:19" ht="16.5">
      <c r="B39" s="608" t="s">
        <v>52</v>
      </c>
      <c r="C39" s="608"/>
      <c r="D39" s="609" t="s">
        <v>3</v>
      </c>
      <c r="E39" s="601" t="s">
        <v>53</v>
      </c>
      <c r="F39" s="600"/>
      <c r="G39" s="601"/>
      <c r="H39" s="607"/>
      <c r="I39" s="607"/>
      <c r="J39" s="607"/>
      <c r="K39" s="607"/>
      <c r="L39" s="607"/>
      <c r="M39" s="607"/>
      <c r="N39" s="608"/>
      <c r="O39" s="608"/>
      <c r="P39" s="601"/>
      <c r="Q39" s="601"/>
      <c r="R39" s="601"/>
      <c r="S39" s="601"/>
    </row>
    <row r="40" spans="2:19" ht="16.5">
      <c r="B40" s="608" t="s">
        <v>54</v>
      </c>
      <c r="C40" s="608"/>
      <c r="D40" s="609" t="s">
        <v>3</v>
      </c>
      <c r="E40" s="601" t="s">
        <v>55</v>
      </c>
      <c r="F40" s="600"/>
      <c r="G40" s="601"/>
      <c r="H40" s="607"/>
      <c r="I40" s="607"/>
      <c r="J40" s="607"/>
      <c r="K40" s="607"/>
      <c r="L40" s="607"/>
      <c r="M40" s="607"/>
      <c r="N40" s="608"/>
      <c r="O40" s="608"/>
      <c r="P40" s="601"/>
      <c r="Q40" s="601"/>
      <c r="R40" s="601"/>
      <c r="S40" s="601"/>
    </row>
    <row r="41" spans="2:19" ht="16.5">
      <c r="B41" s="608" t="s">
        <v>56</v>
      </c>
      <c r="C41" s="608"/>
      <c r="D41" s="609" t="s">
        <v>3</v>
      </c>
      <c r="E41" s="601" t="s">
        <v>86</v>
      </c>
      <c r="F41" s="600"/>
      <c r="G41" s="601"/>
      <c r="H41" s="607"/>
      <c r="I41" s="607"/>
      <c r="J41" s="607"/>
      <c r="K41" s="607"/>
      <c r="L41" s="607"/>
      <c r="M41" s="601"/>
      <c r="N41" s="601"/>
      <c r="O41" s="601"/>
      <c r="P41" s="608"/>
      <c r="Q41" s="608"/>
      <c r="R41" s="601"/>
      <c r="S41" s="601"/>
    </row>
    <row r="42" spans="2:19">
      <c r="B42" s="608" t="s">
        <v>58</v>
      </c>
      <c r="C42" s="608"/>
      <c r="D42" s="609" t="s">
        <v>3</v>
      </c>
      <c r="E42" s="601" t="s">
        <v>59</v>
      </c>
      <c r="F42" s="600"/>
      <c r="G42" s="601"/>
      <c r="H42" s="601"/>
      <c r="I42" s="601"/>
      <c r="J42" s="601"/>
      <c r="K42" s="601"/>
      <c r="L42" s="601"/>
      <c r="M42" s="601"/>
      <c r="N42" s="601" t="s">
        <v>277</v>
      </c>
      <c r="O42" s="601"/>
      <c r="P42" s="601"/>
      <c r="Q42" s="601"/>
      <c r="R42" s="601"/>
      <c r="S42" s="601"/>
    </row>
    <row r="43" spans="2:19" ht="15.75" thickBot="1">
      <c r="B43" s="608"/>
      <c r="C43" s="608"/>
      <c r="D43" s="608"/>
      <c r="E43" s="601"/>
      <c r="F43" s="600"/>
      <c r="G43" s="601"/>
      <c r="H43" s="601"/>
      <c r="I43" s="601"/>
      <c r="J43" s="601"/>
      <c r="K43" s="601"/>
      <c r="L43" s="601"/>
      <c r="M43" s="601"/>
      <c r="N43" s="601"/>
      <c r="O43" s="601"/>
      <c r="P43" s="600"/>
      <c r="Q43" s="600"/>
      <c r="R43" s="601"/>
      <c r="S43" s="601"/>
    </row>
    <row r="44" spans="2:19" ht="24.75" customHeight="1" thickTop="1">
      <c r="B44" s="610" t="s">
        <v>61</v>
      </c>
      <c r="C44" s="611" t="s">
        <v>62</v>
      </c>
      <c r="D44" s="612"/>
      <c r="E44" s="613"/>
      <c r="F44" s="614" t="s">
        <v>63</v>
      </c>
      <c r="G44" s="615" t="s">
        <v>64</v>
      </c>
      <c r="H44" s="616"/>
      <c r="I44" s="617" t="s">
        <v>65</v>
      </c>
      <c r="J44" s="617" t="s">
        <v>66</v>
      </c>
      <c r="K44" s="617" t="s">
        <v>67</v>
      </c>
      <c r="L44" s="617" t="s">
        <v>68</v>
      </c>
      <c r="M44" s="618" t="s">
        <v>69</v>
      </c>
      <c r="N44" s="619"/>
      <c r="O44" s="618" t="s">
        <v>70</v>
      </c>
      <c r="P44" s="620"/>
      <c r="Q44" s="620"/>
      <c r="R44" s="621" t="s">
        <v>71</v>
      </c>
      <c r="S44" s="601"/>
    </row>
    <row r="45" spans="2:19" ht="15" customHeight="1">
      <c r="B45" s="622"/>
      <c r="C45" s="623"/>
      <c r="D45" s="624"/>
      <c r="E45" s="625"/>
      <c r="F45" s="626"/>
      <c r="G45" s="627" t="s">
        <v>72</v>
      </c>
      <c r="H45" s="627" t="s">
        <v>73</v>
      </c>
      <c r="I45" s="628"/>
      <c r="J45" s="627"/>
      <c r="K45" s="627"/>
      <c r="L45" s="629"/>
      <c r="M45" s="627" t="s">
        <v>16</v>
      </c>
      <c r="N45" s="630" t="s">
        <v>15</v>
      </c>
      <c r="O45" s="630" t="s">
        <v>16</v>
      </c>
      <c r="P45" s="631" t="s">
        <v>15</v>
      </c>
      <c r="Q45" s="632"/>
      <c r="R45" s="633"/>
      <c r="S45" s="601"/>
    </row>
    <row r="46" spans="2:19">
      <c r="B46" s="634"/>
      <c r="C46" s="635"/>
      <c r="D46" s="636"/>
      <c r="E46" s="637"/>
      <c r="F46" s="638"/>
      <c r="G46" s="639"/>
      <c r="H46" s="639"/>
      <c r="I46" s="640"/>
      <c r="J46" s="639"/>
      <c r="K46" s="639"/>
      <c r="L46" s="641"/>
      <c r="M46" s="640"/>
      <c r="N46" s="639"/>
      <c r="O46" s="639"/>
      <c r="P46" s="642" t="s">
        <v>74</v>
      </c>
      <c r="Q46" s="643" t="s">
        <v>18</v>
      </c>
      <c r="R46" s="633"/>
      <c r="S46" s="601"/>
    </row>
    <row r="47" spans="2:19">
      <c r="B47" s="644">
        <v>1</v>
      </c>
      <c r="C47" s="645">
        <v>2</v>
      </c>
      <c r="D47" s="646"/>
      <c r="E47" s="647"/>
      <c r="F47" s="648">
        <v>3</v>
      </c>
      <c r="G47" s="649">
        <v>4</v>
      </c>
      <c r="H47" s="649">
        <v>5</v>
      </c>
      <c r="I47" s="691">
        <v>6</v>
      </c>
      <c r="J47" s="649">
        <v>7</v>
      </c>
      <c r="K47" s="649">
        <v>8</v>
      </c>
      <c r="L47" s="649">
        <v>9</v>
      </c>
      <c r="M47" s="649">
        <v>10</v>
      </c>
      <c r="N47" s="649">
        <v>11</v>
      </c>
      <c r="O47" s="649">
        <v>12</v>
      </c>
      <c r="P47" s="649">
        <v>13</v>
      </c>
      <c r="Q47" s="650">
        <v>14</v>
      </c>
      <c r="R47" s="692">
        <v>15</v>
      </c>
      <c r="S47" s="601"/>
    </row>
    <row r="48" spans="2:19">
      <c r="B48" s="652">
        <v>1</v>
      </c>
      <c r="C48" s="601" t="s">
        <v>75</v>
      </c>
      <c r="D48" s="601"/>
      <c r="E48" s="654"/>
      <c r="F48" s="655"/>
      <c r="G48" s="656" t="s">
        <v>76</v>
      </c>
      <c r="H48" s="656" t="s">
        <v>77</v>
      </c>
      <c r="I48" s="693">
        <v>1041200</v>
      </c>
      <c r="J48" s="658" t="s">
        <v>78</v>
      </c>
      <c r="K48" s="659" t="s">
        <v>78</v>
      </c>
      <c r="L48" s="660">
        <f>I48/I53*100</f>
        <v>7.4407569390846984</v>
      </c>
      <c r="M48" s="661">
        <f>P48/I48*100</f>
        <v>36.553976181329233</v>
      </c>
      <c r="N48" s="662">
        <f>P48/I48</f>
        <v>0.36553976181329234</v>
      </c>
      <c r="O48" s="662">
        <f>L48*M48/100</f>
        <v>2.7198925192236225</v>
      </c>
      <c r="P48" s="693">
        <v>380600</v>
      </c>
      <c r="Q48" s="663">
        <f>L48*M48/100</f>
        <v>2.7198925192236225</v>
      </c>
      <c r="R48" s="664">
        <f>I48-P48</f>
        <v>660600</v>
      </c>
      <c r="S48" s="601"/>
    </row>
    <row r="49" spans="2:19" ht="15.75" thickBot="1">
      <c r="B49" s="652">
        <v>2</v>
      </c>
      <c r="C49" s="601" t="s">
        <v>87</v>
      </c>
      <c r="D49" s="601"/>
      <c r="E49" s="654"/>
      <c r="F49" s="655"/>
      <c r="G49" s="665"/>
      <c r="H49" s="665"/>
      <c r="I49" s="657">
        <v>795000</v>
      </c>
      <c r="J49" s="658"/>
      <c r="K49" s="666"/>
      <c r="L49" s="660">
        <f>I49/I53*100</f>
        <v>5.681330932167052</v>
      </c>
      <c r="M49" s="661">
        <f t="shared" ref="M49:M52" si="0">P49/I49*100</f>
        <v>60</v>
      </c>
      <c r="N49" s="662">
        <f t="shared" ref="N49:N52" si="1">P49/I49</f>
        <v>0.6</v>
      </c>
      <c r="O49" s="662">
        <f t="shared" ref="O49:O52" si="2">L49*M49/100</f>
        <v>3.408798559300231</v>
      </c>
      <c r="P49" s="657">
        <v>477000</v>
      </c>
      <c r="Q49" s="663">
        <f t="shared" ref="Q49:Q52" si="3">L49*M49/100</f>
        <v>3.408798559300231</v>
      </c>
      <c r="R49" s="664">
        <f>I49-P49</f>
        <v>318000</v>
      </c>
      <c r="S49" s="601"/>
    </row>
    <row r="50" spans="2:19" ht="15.75" thickBot="1">
      <c r="B50" s="652">
        <v>3</v>
      </c>
      <c r="C50" s="601" t="s">
        <v>88</v>
      </c>
      <c r="D50" s="601"/>
      <c r="E50" s="654"/>
      <c r="F50" s="655"/>
      <c r="G50" s="665"/>
      <c r="H50" s="665"/>
      <c r="I50" s="694">
        <v>452000</v>
      </c>
      <c r="J50" s="658"/>
      <c r="K50" s="666"/>
      <c r="L50" s="660">
        <f>I50/I53*100</f>
        <v>3.2301403538861733</v>
      </c>
      <c r="M50" s="661">
        <f t="shared" si="0"/>
        <v>50</v>
      </c>
      <c r="N50" s="662">
        <f t="shared" si="1"/>
        <v>0.5</v>
      </c>
      <c r="O50" s="662">
        <f t="shared" si="2"/>
        <v>1.6150701769430866</v>
      </c>
      <c r="P50" s="694">
        <v>226000</v>
      </c>
      <c r="Q50" s="663">
        <f t="shared" si="3"/>
        <v>1.6150701769430866</v>
      </c>
      <c r="R50" s="664">
        <f t="shared" ref="R50:R52" si="4">I50-P50</f>
        <v>226000</v>
      </c>
      <c r="S50" s="601"/>
    </row>
    <row r="51" spans="2:19" ht="15.75" thickBot="1">
      <c r="B51" s="652">
        <v>4</v>
      </c>
      <c r="C51" s="601" t="s">
        <v>248</v>
      </c>
      <c r="D51" s="601"/>
      <c r="E51" s="654"/>
      <c r="F51" s="655"/>
      <c r="G51" s="665"/>
      <c r="H51" s="665"/>
      <c r="I51" s="695">
        <v>4655000</v>
      </c>
      <c r="J51" s="658"/>
      <c r="K51" s="666"/>
      <c r="L51" s="660">
        <f>I51/I53*100</f>
        <v>33.266157848097649</v>
      </c>
      <c r="M51" s="661">
        <f t="shared" si="0"/>
        <v>0</v>
      </c>
      <c r="N51" s="662">
        <f t="shared" si="1"/>
        <v>0</v>
      </c>
      <c r="O51" s="662">
        <f t="shared" si="2"/>
        <v>0</v>
      </c>
      <c r="P51" s="696"/>
      <c r="Q51" s="663">
        <f t="shared" si="3"/>
        <v>0</v>
      </c>
      <c r="R51" s="664">
        <f t="shared" si="4"/>
        <v>4655000</v>
      </c>
      <c r="S51" s="601"/>
    </row>
    <row r="52" spans="2:19">
      <c r="B52" s="652">
        <v>5</v>
      </c>
      <c r="C52" s="601" t="s">
        <v>89</v>
      </c>
      <c r="D52" s="687"/>
      <c r="E52" s="697"/>
      <c r="F52" s="655"/>
      <c r="G52" s="665"/>
      <c r="H52" s="665"/>
      <c r="I52" s="695">
        <v>7050000</v>
      </c>
      <c r="J52" s="658"/>
      <c r="K52" s="666"/>
      <c r="L52" s="660">
        <f>I52/I53*100</f>
        <v>50.381613926764423</v>
      </c>
      <c r="M52" s="661">
        <f t="shared" si="0"/>
        <v>14.893617021276595</v>
      </c>
      <c r="N52" s="662">
        <f t="shared" si="1"/>
        <v>0.14893617021276595</v>
      </c>
      <c r="O52" s="662">
        <f t="shared" si="2"/>
        <v>7.5036446273904458</v>
      </c>
      <c r="P52" s="686">
        <v>1050000</v>
      </c>
      <c r="Q52" s="663">
        <f t="shared" si="3"/>
        <v>7.5036446273904458</v>
      </c>
      <c r="R52" s="664">
        <f t="shared" si="4"/>
        <v>6000000</v>
      </c>
      <c r="S52" s="601"/>
    </row>
    <row r="53" spans="2:19" ht="21" thickBot="1">
      <c r="B53" s="675" t="s">
        <v>80</v>
      </c>
      <c r="C53" s="676"/>
      <c r="D53" s="676"/>
      <c r="E53" s="676"/>
      <c r="F53" s="676"/>
      <c r="G53" s="676"/>
      <c r="H53" s="677"/>
      <c r="I53" s="678">
        <f>SUM(I48:I52)</f>
        <v>13993200</v>
      </c>
      <c r="J53" s="679" t="s">
        <v>81</v>
      </c>
      <c r="K53" s="680"/>
      <c r="L53" s="681">
        <f>SUM(L48:L52)</f>
        <v>100</v>
      </c>
      <c r="M53" s="698"/>
      <c r="N53" s="682">
        <f>SUM(N48:N52)</f>
        <v>1.6144759320260582</v>
      </c>
      <c r="O53" s="682">
        <f>SUM(O48:O52)</f>
        <v>15.247405882857386</v>
      </c>
      <c r="P53" s="699">
        <f>SUM(P48:P52)</f>
        <v>2133600</v>
      </c>
      <c r="Q53" s="684">
        <f>SUM(Q48:Q52)</f>
        <v>15.247405882857386</v>
      </c>
      <c r="R53" s="685">
        <f>SUM(R48:R52)</f>
        <v>11859600</v>
      </c>
      <c r="S53" s="601"/>
    </row>
    <row r="54" spans="2:19" ht="15.75" thickTop="1">
      <c r="B54" s="601"/>
      <c r="C54" s="601"/>
      <c r="D54" s="601"/>
      <c r="E54" s="601"/>
      <c r="F54" s="600"/>
      <c r="G54" s="601"/>
      <c r="H54" s="601"/>
      <c r="I54" s="601"/>
      <c r="J54" s="601"/>
      <c r="K54" s="601"/>
      <c r="L54" s="601"/>
      <c r="M54" s="601"/>
      <c r="N54" s="601"/>
      <c r="O54" s="601"/>
      <c r="P54" s="601"/>
      <c r="Q54" s="601"/>
      <c r="R54" s="601"/>
      <c r="S54" s="601"/>
    </row>
    <row r="55" spans="2:19">
      <c r="B55" s="601"/>
      <c r="C55" s="601"/>
      <c r="D55" s="601"/>
      <c r="E55" s="601"/>
      <c r="F55" s="600"/>
      <c r="G55" s="601"/>
      <c r="H55" s="601"/>
      <c r="I55" s="686"/>
      <c r="J55" s="601"/>
      <c r="K55" s="601"/>
      <c r="L55" s="601"/>
      <c r="M55" s="601"/>
      <c r="N55" s="601"/>
      <c r="O55" s="687"/>
      <c r="P55" s="687" t="s">
        <v>278</v>
      </c>
      <c r="Q55" s="601"/>
      <c r="R55" s="601"/>
      <c r="S55" s="601"/>
    </row>
    <row r="56" spans="2:19">
      <c r="B56" s="601"/>
      <c r="C56" s="601"/>
      <c r="D56" s="601"/>
      <c r="E56" s="601"/>
      <c r="F56" s="600"/>
      <c r="G56" s="601"/>
      <c r="H56" s="601"/>
      <c r="I56" s="601"/>
      <c r="J56" s="601"/>
      <c r="K56" s="601"/>
      <c r="L56" s="601"/>
      <c r="M56" s="601"/>
      <c r="N56" s="601"/>
      <c r="O56" s="688"/>
      <c r="P56" s="688" t="str">
        <f>P91</f>
        <v>P P T K,</v>
      </c>
      <c r="Q56" s="601"/>
      <c r="R56" s="601"/>
      <c r="S56" s="601"/>
    </row>
    <row r="57" spans="2:19">
      <c r="B57" s="601"/>
      <c r="C57" s="601"/>
      <c r="D57" s="601"/>
      <c r="E57" s="601"/>
      <c r="F57" s="600"/>
      <c r="G57" s="601"/>
      <c r="H57" s="601"/>
      <c r="I57" s="700"/>
      <c r="J57" s="601"/>
      <c r="K57" s="601"/>
      <c r="L57" s="601"/>
      <c r="M57" s="601"/>
      <c r="N57" s="601"/>
      <c r="O57" s="688"/>
      <c r="P57" s="688"/>
      <c r="Q57" s="601"/>
      <c r="R57" s="601"/>
      <c r="S57" s="601"/>
    </row>
    <row r="58" spans="2:19">
      <c r="B58" s="601"/>
      <c r="C58" s="601"/>
      <c r="D58" s="601"/>
      <c r="E58" s="601"/>
      <c r="F58" s="600"/>
      <c r="G58" s="601"/>
      <c r="H58" s="601"/>
      <c r="I58" s="601"/>
      <c r="J58" s="601"/>
      <c r="K58" s="601"/>
      <c r="L58" s="601"/>
      <c r="M58" s="601"/>
      <c r="N58" s="601"/>
      <c r="O58" s="688"/>
      <c r="P58" s="688"/>
      <c r="Q58" s="601"/>
      <c r="R58" s="601"/>
      <c r="S58" s="601"/>
    </row>
    <row r="59" spans="2:19">
      <c r="B59" s="601"/>
      <c r="C59" s="601"/>
      <c r="D59" s="601"/>
      <c r="E59" s="601"/>
      <c r="F59" s="600"/>
      <c r="G59" s="601"/>
      <c r="H59" s="601"/>
      <c r="I59" s="7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</row>
    <row r="60" spans="2:19">
      <c r="B60" s="601"/>
      <c r="C60" s="601"/>
      <c r="D60" s="601"/>
      <c r="E60" s="601"/>
      <c r="F60" s="600"/>
      <c r="G60" s="601"/>
      <c r="H60" s="601"/>
      <c r="I60" s="601"/>
      <c r="J60" s="601"/>
      <c r="K60" s="601"/>
      <c r="L60" s="601"/>
      <c r="M60" s="601"/>
      <c r="N60" s="601"/>
      <c r="O60" s="689"/>
      <c r="P60" s="689" t="str">
        <f>P95</f>
        <v>ARMAN,S.Sos</v>
      </c>
      <c r="Q60" s="601"/>
      <c r="R60" s="601"/>
      <c r="S60" s="601"/>
    </row>
    <row r="61" spans="2:19">
      <c r="B61" s="601"/>
      <c r="C61" s="601"/>
      <c r="D61" s="601"/>
      <c r="E61" s="601"/>
      <c r="F61" s="600"/>
      <c r="G61" s="601"/>
      <c r="H61" s="601"/>
      <c r="I61" s="601"/>
      <c r="J61" s="601"/>
      <c r="K61" s="601"/>
      <c r="L61" s="601"/>
      <c r="M61" s="601"/>
      <c r="N61" s="601"/>
      <c r="O61" s="687"/>
      <c r="P61" s="690" t="str">
        <f>P96</f>
        <v>Nip. 197505242005021003</v>
      </c>
      <c r="Q61" s="601"/>
      <c r="R61" s="601"/>
      <c r="S61" s="601"/>
    </row>
    <row r="62" spans="2:19">
      <c r="B62" s="597" t="s">
        <v>47</v>
      </c>
      <c r="C62" s="598"/>
      <c r="D62" s="598"/>
      <c r="E62" s="599"/>
      <c r="F62" s="600"/>
      <c r="G62" s="601"/>
      <c r="H62" s="601"/>
      <c r="I62" s="601"/>
      <c r="J62" s="601"/>
      <c r="K62" s="601"/>
      <c r="L62" s="601"/>
      <c r="M62" s="601"/>
      <c r="N62" s="601"/>
      <c r="O62" s="601"/>
      <c r="P62" s="601"/>
      <c r="Q62" s="601"/>
      <c r="R62" s="601"/>
      <c r="S62" s="601"/>
    </row>
    <row r="63" spans="2:19">
      <c r="B63" s="603" t="s">
        <v>48</v>
      </c>
      <c r="C63" s="604"/>
      <c r="D63" s="604"/>
      <c r="E63" s="605"/>
      <c r="F63" s="600"/>
      <c r="G63" s="601"/>
      <c r="H63" s="601"/>
      <c r="I63" s="601"/>
      <c r="J63" s="601"/>
      <c r="K63" s="601"/>
      <c r="L63" s="601"/>
      <c r="M63" s="601"/>
      <c r="N63" s="601"/>
      <c r="O63" s="601"/>
      <c r="P63" s="601"/>
      <c r="Q63" s="601"/>
      <c r="R63" s="601"/>
      <c r="S63" s="601"/>
    </row>
    <row r="64" spans="2:19" ht="16.5">
      <c r="B64" s="601"/>
      <c r="C64" s="601"/>
      <c r="D64" s="601"/>
      <c r="E64" s="601"/>
      <c r="F64" s="600"/>
      <c r="G64" s="601"/>
      <c r="H64" s="606" t="s">
        <v>49</v>
      </c>
      <c r="I64" s="606"/>
      <c r="J64" s="606"/>
      <c r="K64" s="606"/>
      <c r="L64" s="607"/>
      <c r="M64" s="607"/>
      <c r="N64" s="601"/>
      <c r="O64" s="601"/>
      <c r="P64" s="601"/>
      <c r="Q64" s="601"/>
      <c r="R64" s="601"/>
      <c r="S64" s="601"/>
    </row>
    <row r="65" spans="2:25" ht="16.5">
      <c r="B65" s="601"/>
      <c r="C65" s="601"/>
      <c r="D65" s="601"/>
      <c r="E65" s="601"/>
      <c r="F65" s="600"/>
      <c r="G65" s="601"/>
      <c r="H65" s="606" t="s">
        <v>50</v>
      </c>
      <c r="I65" s="606"/>
      <c r="J65" s="606"/>
      <c r="K65" s="606"/>
      <c r="L65" s="607"/>
      <c r="M65" s="607"/>
      <c r="N65" s="601"/>
      <c r="O65" s="601"/>
      <c r="P65" s="601"/>
      <c r="Q65" s="601"/>
      <c r="R65" s="601"/>
      <c r="S65" s="601"/>
    </row>
    <row r="66" spans="2:25" ht="16.5">
      <c r="B66" s="601"/>
      <c r="C66" s="601"/>
      <c r="D66" s="601"/>
      <c r="E66" s="601"/>
      <c r="F66" s="600"/>
      <c r="G66" s="601"/>
      <c r="H66" s="606" t="str">
        <f>H38</f>
        <v>TAHUN ANGGARAN 2025</v>
      </c>
      <c r="I66" s="606"/>
      <c r="J66" s="606"/>
      <c r="K66" s="606"/>
      <c r="L66" s="607"/>
      <c r="M66" s="607"/>
      <c r="N66" s="601"/>
      <c r="O66" s="601"/>
      <c r="P66" s="601"/>
      <c r="Q66" s="601"/>
      <c r="R66" s="601"/>
      <c r="S66" s="601"/>
    </row>
    <row r="67" spans="2:25" ht="16.5">
      <c r="B67" s="608" t="s">
        <v>52</v>
      </c>
      <c r="C67" s="608"/>
      <c r="D67" s="609" t="s">
        <v>3</v>
      </c>
      <c r="E67" s="601" t="s">
        <v>53</v>
      </c>
      <c r="F67" s="600"/>
      <c r="G67" s="601"/>
      <c r="H67" s="607"/>
      <c r="I67" s="607"/>
      <c r="J67" s="607"/>
      <c r="K67" s="607"/>
      <c r="L67" s="607"/>
      <c r="M67" s="607"/>
      <c r="N67" s="608"/>
      <c r="O67" s="608"/>
      <c r="P67" s="601"/>
      <c r="Q67" s="601"/>
      <c r="R67" s="601"/>
      <c r="S67" s="601"/>
    </row>
    <row r="68" spans="2:25" ht="17.25" thickBot="1">
      <c r="B68" s="608" t="s">
        <v>54</v>
      </c>
      <c r="C68" s="608"/>
      <c r="D68" s="609" t="s">
        <v>3</v>
      </c>
      <c r="E68" s="601" t="s">
        <v>21</v>
      </c>
      <c r="F68" s="600"/>
      <c r="G68" s="601"/>
      <c r="H68" s="607"/>
      <c r="I68" s="607"/>
      <c r="J68" s="607"/>
      <c r="K68" s="607"/>
      <c r="L68" s="607"/>
      <c r="M68" s="607"/>
      <c r="N68" s="608"/>
      <c r="O68" s="608"/>
      <c r="P68" s="601"/>
      <c r="Q68" s="601"/>
      <c r="R68" s="601"/>
      <c r="S68" s="601"/>
      <c r="T68" s="702" t="s">
        <v>90</v>
      </c>
    </row>
    <row r="69" spans="2:25" ht="17.25" thickBot="1">
      <c r="B69" s="608" t="s">
        <v>56</v>
      </c>
      <c r="C69" s="608"/>
      <c r="D69" s="609" t="s">
        <v>3</v>
      </c>
      <c r="E69" s="601" t="s">
        <v>91</v>
      </c>
      <c r="F69" s="600"/>
      <c r="G69" s="601"/>
      <c r="H69" s="607"/>
      <c r="I69" s="607"/>
      <c r="J69" s="607"/>
      <c r="K69" s="607"/>
      <c r="L69" s="607"/>
      <c r="M69" s="601"/>
      <c r="N69" s="601"/>
      <c r="O69" s="601"/>
      <c r="P69" s="608"/>
      <c r="Q69" s="608"/>
      <c r="R69" s="601"/>
      <c r="S69" s="601"/>
    </row>
    <row r="70" spans="2:25" ht="15.75" thickBot="1">
      <c r="B70" s="608" t="s">
        <v>58</v>
      </c>
      <c r="C70" s="608"/>
      <c r="D70" s="609" t="s">
        <v>3</v>
      </c>
      <c r="E70" s="601" t="s">
        <v>92</v>
      </c>
      <c r="F70" s="600"/>
      <c r="G70" s="601"/>
      <c r="H70" s="601"/>
      <c r="I70" s="601"/>
      <c r="J70" s="601"/>
      <c r="K70" s="601"/>
      <c r="L70" s="601"/>
      <c r="M70" s="601"/>
      <c r="N70" s="601" t="s">
        <v>277</v>
      </c>
      <c r="O70" s="601"/>
      <c r="P70" s="601"/>
      <c r="Q70" s="601"/>
      <c r="R70" s="601"/>
      <c r="S70" s="601"/>
      <c r="T70" s="703" t="s">
        <v>93</v>
      </c>
      <c r="U70" s="176" t="s">
        <v>94</v>
      </c>
      <c r="V70" s="172">
        <v>66615400</v>
      </c>
      <c r="W70" s="704">
        <f>P76+V70</f>
        <v>367518382</v>
      </c>
    </row>
    <row r="71" spans="2:25" ht="15.75" thickBot="1">
      <c r="B71" s="608"/>
      <c r="C71" s="608"/>
      <c r="D71" s="608"/>
      <c r="E71" s="601"/>
      <c r="F71" s="600"/>
      <c r="G71" s="601"/>
      <c r="H71" s="601"/>
      <c r="I71" s="601"/>
      <c r="J71" s="601"/>
      <c r="K71" s="601"/>
      <c r="L71" s="601"/>
      <c r="M71" s="601"/>
      <c r="N71" s="601"/>
      <c r="O71" s="601"/>
      <c r="P71" s="600"/>
      <c r="Q71" s="600"/>
      <c r="R71" s="601"/>
      <c r="S71" s="601"/>
      <c r="T71" s="703"/>
      <c r="U71" t="s">
        <v>95</v>
      </c>
      <c r="V71" s="172">
        <v>7256846</v>
      </c>
      <c r="W71" s="704">
        <f>P77+V71</f>
        <v>40215534</v>
      </c>
    </row>
    <row r="72" spans="2:25" ht="25.5" customHeight="1" thickTop="1" thickBot="1">
      <c r="B72" s="610" t="s">
        <v>61</v>
      </c>
      <c r="C72" s="611" t="s">
        <v>62</v>
      </c>
      <c r="D72" s="612"/>
      <c r="E72" s="613"/>
      <c r="F72" s="614" t="s">
        <v>63</v>
      </c>
      <c r="G72" s="615" t="s">
        <v>64</v>
      </c>
      <c r="H72" s="616"/>
      <c r="I72" s="617" t="s">
        <v>65</v>
      </c>
      <c r="J72" s="617" t="s">
        <v>66</v>
      </c>
      <c r="K72" s="617" t="s">
        <v>67</v>
      </c>
      <c r="L72" s="617" t="s">
        <v>68</v>
      </c>
      <c r="M72" s="618" t="s">
        <v>69</v>
      </c>
      <c r="N72" s="619"/>
      <c r="O72" s="618" t="s">
        <v>70</v>
      </c>
      <c r="P72" s="620"/>
      <c r="Q72" s="620"/>
      <c r="R72" s="621" t="s">
        <v>71</v>
      </c>
      <c r="S72" s="601"/>
      <c r="T72" s="703"/>
      <c r="U72" t="s">
        <v>96</v>
      </c>
      <c r="V72" s="172">
        <v>5920000</v>
      </c>
      <c r="W72" s="704">
        <f>P78+V72</f>
        <v>33000000</v>
      </c>
    </row>
    <row r="73" spans="2:25" ht="15.75" thickBot="1">
      <c r="B73" s="622"/>
      <c r="C73" s="623"/>
      <c r="D73" s="624"/>
      <c r="E73" s="625"/>
      <c r="F73" s="626"/>
      <c r="G73" s="627" t="s">
        <v>72</v>
      </c>
      <c r="H73" s="627" t="s">
        <v>73</v>
      </c>
      <c r="I73" s="628"/>
      <c r="J73" s="627"/>
      <c r="K73" s="627"/>
      <c r="L73" s="629"/>
      <c r="M73" s="627" t="s">
        <v>16</v>
      </c>
      <c r="N73" s="630" t="s">
        <v>15</v>
      </c>
      <c r="O73" s="630" t="s">
        <v>16</v>
      </c>
      <c r="P73" s="631" t="s">
        <v>15</v>
      </c>
      <c r="Q73" s="632"/>
      <c r="R73" s="633"/>
      <c r="S73" s="601"/>
      <c r="T73" s="703" t="s">
        <v>97</v>
      </c>
      <c r="U73" t="s">
        <v>98</v>
      </c>
      <c r="V73" s="172">
        <v>1820000</v>
      </c>
      <c r="W73" s="704">
        <f>V73+P79</f>
        <v>7345000</v>
      </c>
    </row>
    <row r="74" spans="2:25" ht="15.75" thickBot="1">
      <c r="B74" s="634"/>
      <c r="C74" s="635"/>
      <c r="D74" s="636"/>
      <c r="E74" s="637"/>
      <c r="F74" s="638"/>
      <c r="G74" s="639"/>
      <c r="H74" s="639"/>
      <c r="I74" s="640"/>
      <c r="J74" s="639"/>
      <c r="K74" s="639"/>
      <c r="L74" s="641"/>
      <c r="M74" s="640"/>
      <c r="N74" s="639"/>
      <c r="O74" s="639"/>
      <c r="P74" s="642" t="s">
        <v>74</v>
      </c>
      <c r="Q74" s="643" t="s">
        <v>18</v>
      </c>
      <c r="R74" s="633"/>
      <c r="S74" s="601"/>
      <c r="T74" s="703"/>
      <c r="U74" t="s">
        <v>99</v>
      </c>
      <c r="V74" s="172">
        <v>4562460</v>
      </c>
      <c r="W74" s="704">
        <f>P80+V74</f>
        <v>22450200</v>
      </c>
    </row>
    <row r="75" spans="2:25" ht="15.75" thickBot="1">
      <c r="B75" s="644">
        <v>1</v>
      </c>
      <c r="C75" s="645">
        <v>2</v>
      </c>
      <c r="D75" s="646"/>
      <c r="E75" s="647"/>
      <c r="F75" s="648">
        <v>3</v>
      </c>
      <c r="G75" s="649">
        <v>4</v>
      </c>
      <c r="H75" s="649">
        <v>5</v>
      </c>
      <c r="I75" s="691">
        <v>6</v>
      </c>
      <c r="J75" s="649">
        <v>7</v>
      </c>
      <c r="K75" s="649">
        <v>8</v>
      </c>
      <c r="L75" s="649">
        <v>9</v>
      </c>
      <c r="M75" s="649">
        <v>10</v>
      </c>
      <c r="N75" s="649">
        <v>11</v>
      </c>
      <c r="O75" s="649">
        <v>12</v>
      </c>
      <c r="P75" s="649">
        <v>13</v>
      </c>
      <c r="Q75" s="650">
        <v>14</v>
      </c>
      <c r="R75" s="692">
        <v>15</v>
      </c>
      <c r="S75" s="601"/>
      <c r="T75" s="703"/>
      <c r="U75" t="s">
        <v>100</v>
      </c>
      <c r="V75" s="172">
        <v>1194</v>
      </c>
      <c r="W75" s="704">
        <f>V75+P82</f>
        <v>5039</v>
      </c>
    </row>
    <row r="76" spans="2:25" ht="15.75" thickBot="1">
      <c r="B76" s="652">
        <v>1</v>
      </c>
      <c r="C76" s="653" t="s">
        <v>101</v>
      </c>
      <c r="D76" s="601"/>
      <c r="E76" s="654"/>
      <c r="F76" s="655"/>
      <c r="G76" s="656" t="s">
        <v>76</v>
      </c>
      <c r="H76" s="656" t="s">
        <v>77</v>
      </c>
      <c r="I76" s="705">
        <v>856909000</v>
      </c>
      <c r="J76" s="658" t="s">
        <v>78</v>
      </c>
      <c r="K76" s="659" t="s">
        <v>78</v>
      </c>
      <c r="L76" s="660">
        <f>I76/I88*100</f>
        <v>50.915264912270274</v>
      </c>
      <c r="M76" s="661">
        <f>P76/I76*100</f>
        <v>35.114928422971403</v>
      </c>
      <c r="N76" s="662">
        <f>P76/I76</f>
        <v>0.35114928422971403</v>
      </c>
      <c r="O76" s="662">
        <f>L76*M76/100</f>
        <v>17.87885883030998</v>
      </c>
      <c r="P76" s="172">
        <v>300902982</v>
      </c>
      <c r="Q76" s="663">
        <f>L76*M76/100</f>
        <v>17.87885883030998</v>
      </c>
      <c r="R76" s="664">
        <f>I76-P76</f>
        <v>556006018</v>
      </c>
      <c r="S76" s="601"/>
      <c r="T76" s="703"/>
      <c r="U76" s="601"/>
      <c r="V76" s="601"/>
      <c r="W76" s="706">
        <v>81194300</v>
      </c>
      <c r="X76" s="704">
        <f>P76+W76</f>
        <v>382097282</v>
      </c>
      <c r="Y76" s="704">
        <v>475361550</v>
      </c>
    </row>
    <row r="77" spans="2:25">
      <c r="B77" s="652">
        <v>2</v>
      </c>
      <c r="C77" s="653" t="s">
        <v>102</v>
      </c>
      <c r="D77" s="601"/>
      <c r="E77" s="654"/>
      <c r="F77" s="655"/>
      <c r="G77" s="665"/>
      <c r="H77" s="665"/>
      <c r="I77" s="694">
        <v>102000000</v>
      </c>
      <c r="J77" s="658"/>
      <c r="K77" s="666"/>
      <c r="L77" s="660">
        <f>I77/I88*100</f>
        <v>6.0605700500888284</v>
      </c>
      <c r="M77" s="661">
        <f t="shared" ref="M77:M87" si="5">P77/I77*100</f>
        <v>32.312439215686275</v>
      </c>
      <c r="N77" s="662">
        <f t="shared" ref="N77:N87" si="6">P77/I77</f>
        <v>0.32312439215686273</v>
      </c>
      <c r="O77" s="662">
        <f t="shared" ref="O77:O87" si="7">L77*M77/100</f>
        <v>1.9583180135590399</v>
      </c>
      <c r="P77" s="172">
        <v>32958688</v>
      </c>
      <c r="Q77" s="663">
        <f t="shared" ref="Q77:Q87" si="8">L77*M77/100</f>
        <v>1.9583180135590399</v>
      </c>
      <c r="R77" s="664">
        <f>I77-P77</f>
        <v>69041312</v>
      </c>
      <c r="S77" s="601"/>
      <c r="T77" s="707">
        <f>P77+6755538</f>
        <v>39714226</v>
      </c>
      <c r="U77" s="601"/>
      <c r="V77" s="601"/>
      <c r="W77" s="706">
        <v>9297892</v>
      </c>
      <c r="X77" s="704">
        <f t="shared" ref="X77:X87" si="9">P77+W77</f>
        <v>42256580</v>
      </c>
      <c r="Y77" s="704">
        <v>52065447</v>
      </c>
    </row>
    <row r="78" spans="2:25">
      <c r="B78" s="652">
        <v>3</v>
      </c>
      <c r="C78" s="653" t="s">
        <v>103</v>
      </c>
      <c r="D78" s="601"/>
      <c r="E78" s="654"/>
      <c r="F78" s="655"/>
      <c r="G78" s="665"/>
      <c r="H78" s="665"/>
      <c r="I78" s="657">
        <v>90000000</v>
      </c>
      <c r="J78" s="658"/>
      <c r="K78" s="666"/>
      <c r="L78" s="660">
        <f>I78/I88*100</f>
        <v>5.3475618089019079</v>
      </c>
      <c r="M78" s="661">
        <f t="shared" si="5"/>
        <v>30.088888888888889</v>
      </c>
      <c r="N78" s="662">
        <f t="shared" si="6"/>
        <v>0.30088888888888887</v>
      </c>
      <c r="O78" s="662">
        <f t="shared" si="7"/>
        <v>1.6090219309451519</v>
      </c>
      <c r="P78" s="686">
        <v>27080000</v>
      </c>
      <c r="Q78" s="663">
        <f t="shared" si="8"/>
        <v>1.6090219309451519</v>
      </c>
      <c r="R78" s="664">
        <f t="shared" ref="R78:R87" si="10">I78-P78</f>
        <v>62920000</v>
      </c>
      <c r="S78" s="601"/>
      <c r="T78" s="707">
        <f>P78+5920000</f>
        <v>33000000</v>
      </c>
      <c r="U78" s="601"/>
      <c r="V78" s="601"/>
      <c r="W78" s="706">
        <v>6900000</v>
      </c>
      <c r="X78" s="704">
        <f t="shared" si="9"/>
        <v>33980000</v>
      </c>
      <c r="Y78" s="704">
        <v>41440000</v>
      </c>
    </row>
    <row r="79" spans="2:25" ht="15.75" thickBot="1">
      <c r="B79" s="652">
        <v>4</v>
      </c>
      <c r="C79" s="708" t="s">
        <v>104</v>
      </c>
      <c r="D79" s="687"/>
      <c r="E79" s="697"/>
      <c r="F79" s="655"/>
      <c r="G79" s="665"/>
      <c r="H79" s="665"/>
      <c r="I79" s="657">
        <v>22000000</v>
      </c>
      <c r="J79" s="658"/>
      <c r="K79" s="666"/>
      <c r="L79" s="660">
        <f>I79/I88*100</f>
        <v>1.3071817755093553</v>
      </c>
      <c r="M79" s="661">
        <f t="shared" si="5"/>
        <v>25.113636363636367</v>
      </c>
      <c r="N79" s="662">
        <f t="shared" si="6"/>
        <v>0.25113636363636366</v>
      </c>
      <c r="O79" s="662">
        <f t="shared" si="7"/>
        <v>0.32828087771314496</v>
      </c>
      <c r="P79" s="172">
        <v>5525000</v>
      </c>
      <c r="Q79" s="663">
        <f t="shared" si="8"/>
        <v>0.32828087771314496</v>
      </c>
      <c r="R79" s="664">
        <f t="shared" si="10"/>
        <v>16475000</v>
      </c>
      <c r="S79" s="601"/>
      <c r="T79" s="709">
        <f>P79+1105000</f>
        <v>6630000</v>
      </c>
      <c r="U79" s="687"/>
      <c r="V79" s="687"/>
      <c r="W79" s="706">
        <v>5560000</v>
      </c>
      <c r="X79" s="704">
        <f t="shared" si="9"/>
        <v>11085000</v>
      </c>
      <c r="Y79" s="704">
        <v>16480000</v>
      </c>
    </row>
    <row r="80" spans="2:25" ht="15.75" thickBot="1">
      <c r="B80" s="652">
        <v>5</v>
      </c>
      <c r="C80" s="708" t="s">
        <v>105</v>
      </c>
      <c r="D80" s="687"/>
      <c r="E80" s="697"/>
      <c r="F80" s="655"/>
      <c r="G80" s="665"/>
      <c r="H80" s="665"/>
      <c r="I80" s="694">
        <v>60000000</v>
      </c>
      <c r="J80" s="658"/>
      <c r="K80" s="666"/>
      <c r="L80" s="660">
        <f>I80/I88*100</f>
        <v>3.5650412059346057</v>
      </c>
      <c r="M80" s="661">
        <f t="shared" si="5"/>
        <v>29.812899999999999</v>
      </c>
      <c r="N80" s="662">
        <f t="shared" si="6"/>
        <v>0.29812899999999998</v>
      </c>
      <c r="O80" s="662">
        <f t="shared" si="7"/>
        <v>1.062842169684078</v>
      </c>
      <c r="P80" s="172">
        <v>17887740</v>
      </c>
      <c r="Q80" s="663">
        <f t="shared" si="8"/>
        <v>1.062842169684078</v>
      </c>
      <c r="R80" s="664">
        <f t="shared" si="10"/>
        <v>42112260</v>
      </c>
      <c r="S80" s="601"/>
      <c r="T80" s="709">
        <f>P80+3693420</f>
        <v>21581160</v>
      </c>
      <c r="U80" s="687"/>
      <c r="V80" s="687"/>
      <c r="W80" s="706">
        <v>5721180</v>
      </c>
      <c r="X80" s="704">
        <f t="shared" si="9"/>
        <v>23608920</v>
      </c>
      <c r="Y80" s="704">
        <v>32806260</v>
      </c>
    </row>
    <row r="81" spans="2:26">
      <c r="B81" s="652">
        <v>6</v>
      </c>
      <c r="C81" s="708" t="s">
        <v>106</v>
      </c>
      <c r="D81" s="687"/>
      <c r="E81" s="697"/>
      <c r="F81" s="655"/>
      <c r="G81" s="665"/>
      <c r="H81" s="665"/>
      <c r="I81" s="694">
        <v>3000000</v>
      </c>
      <c r="J81" s="658"/>
      <c r="K81" s="666"/>
      <c r="L81" s="660">
        <f>I81/I88*100</f>
        <v>0.17825206029673027</v>
      </c>
      <c r="M81" s="661">
        <f t="shared" si="5"/>
        <v>11.437833333333334</v>
      </c>
      <c r="N81" s="662">
        <f t="shared" si="6"/>
        <v>0.11437833333333333</v>
      </c>
      <c r="O81" s="662">
        <f t="shared" si="7"/>
        <v>2.0388173569972849E-2</v>
      </c>
      <c r="P81" s="172">
        <v>343135</v>
      </c>
      <c r="Q81" s="663">
        <f t="shared" si="8"/>
        <v>2.0388173569972849E-2</v>
      </c>
      <c r="R81" s="664">
        <f t="shared" si="10"/>
        <v>2656865</v>
      </c>
      <c r="S81" s="601"/>
      <c r="T81" s="709">
        <f>P81+66791</f>
        <v>409926</v>
      </c>
      <c r="U81" s="687"/>
      <c r="V81" s="687"/>
      <c r="W81" s="704"/>
      <c r="X81" s="704">
        <f t="shared" si="9"/>
        <v>343135</v>
      </c>
      <c r="Y81" s="704"/>
    </row>
    <row r="82" spans="2:26">
      <c r="B82" s="652">
        <v>7</v>
      </c>
      <c r="C82" s="708" t="s">
        <v>107</v>
      </c>
      <c r="D82" s="687"/>
      <c r="E82" s="697"/>
      <c r="F82" s="655"/>
      <c r="G82" s="665"/>
      <c r="H82" s="665"/>
      <c r="I82" s="657">
        <v>100000</v>
      </c>
      <c r="J82" s="658"/>
      <c r="K82" s="666"/>
      <c r="L82" s="660">
        <f>I82/I88*100</f>
        <v>5.9417353432243422E-3</v>
      </c>
      <c r="M82" s="661">
        <f t="shared" si="5"/>
        <v>3.8449999999999998</v>
      </c>
      <c r="N82" s="662">
        <f t="shared" si="6"/>
        <v>3.8449999999999998E-2</v>
      </c>
      <c r="O82" s="662">
        <f t="shared" si="7"/>
        <v>2.2845972394697594E-4</v>
      </c>
      <c r="P82" s="172">
        <v>3845</v>
      </c>
      <c r="Q82" s="663">
        <f t="shared" si="8"/>
        <v>2.2845972394697594E-4</v>
      </c>
      <c r="R82" s="664">
        <f t="shared" si="10"/>
        <v>96155</v>
      </c>
      <c r="S82" s="601"/>
      <c r="T82" s="709">
        <f>P82+798</f>
        <v>4643</v>
      </c>
      <c r="U82" s="687"/>
      <c r="V82" s="687"/>
      <c r="W82" s="706">
        <v>810</v>
      </c>
      <c r="X82" s="704">
        <f t="shared" si="9"/>
        <v>4655</v>
      </c>
      <c r="Y82" s="704">
        <v>5850</v>
      </c>
    </row>
    <row r="83" spans="2:26" ht="15.75" thickBot="1">
      <c r="B83" s="710">
        <v>8</v>
      </c>
      <c r="C83" s="711" t="s">
        <v>108</v>
      </c>
      <c r="D83" s="712"/>
      <c r="E83" s="713"/>
      <c r="F83" s="655"/>
      <c r="G83" s="665"/>
      <c r="H83" s="665"/>
      <c r="I83" s="657">
        <v>65000000</v>
      </c>
      <c r="J83" s="658"/>
      <c r="K83" s="666"/>
      <c r="L83" s="660">
        <f>I83/I88*100</f>
        <v>3.8621279730958227</v>
      </c>
      <c r="M83" s="661">
        <f t="shared" si="5"/>
        <v>19.562930769230768</v>
      </c>
      <c r="N83" s="662">
        <f t="shared" si="6"/>
        <v>0.19562930769230769</v>
      </c>
      <c r="O83" s="662">
        <f t="shared" si="7"/>
        <v>0.75554542159583127</v>
      </c>
      <c r="P83" s="172">
        <v>12715905</v>
      </c>
      <c r="Q83" s="663">
        <f t="shared" si="8"/>
        <v>0.75554542159583127</v>
      </c>
      <c r="R83" s="664">
        <f t="shared" si="10"/>
        <v>52284095</v>
      </c>
      <c r="S83" s="601"/>
      <c r="T83" s="714">
        <f>P83+3629776</f>
        <v>16345681</v>
      </c>
      <c r="U83" s="712"/>
      <c r="V83" s="712"/>
      <c r="W83" s="706">
        <v>6213322</v>
      </c>
      <c r="X83" s="704">
        <f t="shared" si="9"/>
        <v>18929227</v>
      </c>
      <c r="Y83" s="704">
        <v>25720675</v>
      </c>
      <c r="Z83" s="704">
        <v>2656623</v>
      </c>
    </row>
    <row r="84" spans="2:26" ht="15.75" thickBot="1">
      <c r="B84" s="652">
        <v>9</v>
      </c>
      <c r="C84" s="711" t="s">
        <v>109</v>
      </c>
      <c r="D84" s="712"/>
      <c r="E84" s="713"/>
      <c r="F84" s="655"/>
      <c r="G84" s="665"/>
      <c r="H84" s="665"/>
      <c r="I84" s="694">
        <v>3000000</v>
      </c>
      <c r="J84" s="658"/>
      <c r="K84" s="666"/>
      <c r="L84" s="660">
        <f>I84/I88*100</f>
        <v>0.17825206029673027</v>
      </c>
      <c r="M84" s="661">
        <f t="shared" si="5"/>
        <v>18.8764</v>
      </c>
      <c r="N84" s="662">
        <f t="shared" si="6"/>
        <v>0.18876399999999999</v>
      </c>
      <c r="O84" s="662">
        <f t="shared" si="7"/>
        <v>3.3647571909851993E-2</v>
      </c>
      <c r="P84" s="172">
        <v>566292</v>
      </c>
      <c r="Q84" s="663">
        <f t="shared" si="8"/>
        <v>3.3647571909851993E-2</v>
      </c>
      <c r="R84" s="664">
        <f t="shared" si="10"/>
        <v>2433708</v>
      </c>
      <c r="S84" s="601"/>
      <c r="T84" s="714">
        <f>P84+145210</f>
        <v>711502</v>
      </c>
      <c r="U84" s="712"/>
      <c r="V84" s="712"/>
      <c r="W84" s="706">
        <v>186679</v>
      </c>
      <c r="X84" s="704">
        <f t="shared" si="9"/>
        <v>752971</v>
      </c>
      <c r="Y84" s="704">
        <v>972802</v>
      </c>
    </row>
    <row r="85" spans="2:26">
      <c r="B85" s="710">
        <v>10</v>
      </c>
      <c r="C85" s="711" t="s">
        <v>110</v>
      </c>
      <c r="D85" s="712"/>
      <c r="E85" s="713"/>
      <c r="F85" s="655"/>
      <c r="G85" s="665"/>
      <c r="H85" s="665"/>
      <c r="I85" s="694">
        <v>7000000</v>
      </c>
      <c r="J85" s="658"/>
      <c r="K85" s="666"/>
      <c r="L85" s="660">
        <f>I85/I88*100</f>
        <v>0.41592147402570395</v>
      </c>
      <c r="M85" s="661">
        <f t="shared" si="5"/>
        <v>24.269628571428573</v>
      </c>
      <c r="N85" s="662">
        <f t="shared" si="6"/>
        <v>0.24269628571428573</v>
      </c>
      <c r="O85" s="662">
        <f t="shared" si="7"/>
        <v>0.10094259689484911</v>
      </c>
      <c r="P85" s="172">
        <v>1698874</v>
      </c>
      <c r="Q85" s="663">
        <f t="shared" si="8"/>
        <v>0.10094259689484911</v>
      </c>
      <c r="R85" s="664">
        <f t="shared" si="10"/>
        <v>5301126</v>
      </c>
      <c r="S85" s="601"/>
      <c r="T85" s="714">
        <f>P85+435625</f>
        <v>2134499</v>
      </c>
      <c r="U85" s="712"/>
      <c r="V85" s="712"/>
      <c r="W85" s="706">
        <v>560041</v>
      </c>
      <c r="X85" s="704">
        <f t="shared" si="9"/>
        <v>2258915</v>
      </c>
      <c r="Y85" s="704">
        <v>2918415</v>
      </c>
    </row>
    <row r="86" spans="2:26" ht="27.75" customHeight="1">
      <c r="B86" s="710">
        <v>11</v>
      </c>
      <c r="C86" s="715" t="s">
        <v>249</v>
      </c>
      <c r="D86" s="716"/>
      <c r="E86" s="717"/>
      <c r="F86" s="655"/>
      <c r="G86" s="665"/>
      <c r="H86" s="665"/>
      <c r="I86" s="718">
        <v>6046000</v>
      </c>
      <c r="J86" s="658"/>
      <c r="K86" s="666"/>
      <c r="L86" s="660">
        <f>I86/I88*100</f>
        <v>0.35923731885134375</v>
      </c>
      <c r="M86" s="661">
        <f t="shared" si="5"/>
        <v>0</v>
      </c>
      <c r="N86" s="662">
        <f t="shared" si="6"/>
        <v>0</v>
      </c>
      <c r="O86" s="662">
        <f t="shared" si="7"/>
        <v>0</v>
      </c>
      <c r="P86" s="172">
        <v>0</v>
      </c>
      <c r="Q86" s="663">
        <f t="shared" si="8"/>
        <v>0</v>
      </c>
      <c r="R86" s="664">
        <f t="shared" si="10"/>
        <v>6046000</v>
      </c>
      <c r="S86" s="601"/>
      <c r="T86" s="719"/>
      <c r="U86" s="720"/>
      <c r="V86" s="720"/>
      <c r="W86" s="706"/>
      <c r="X86" s="704"/>
      <c r="Y86" s="704"/>
    </row>
    <row r="87" spans="2:26">
      <c r="B87" s="652">
        <v>12</v>
      </c>
      <c r="C87" s="711" t="s">
        <v>111</v>
      </c>
      <c r="D87" s="712"/>
      <c r="E87" s="713"/>
      <c r="F87" s="655"/>
      <c r="G87" s="665"/>
      <c r="H87" s="665"/>
      <c r="I87" s="657">
        <v>467955000</v>
      </c>
      <c r="J87" s="658"/>
      <c r="K87" s="666"/>
      <c r="L87" s="660">
        <f>I87/I88*100</f>
        <v>27.804647625385471</v>
      </c>
      <c r="M87" s="661">
        <f t="shared" si="5"/>
        <v>6.3013826115758995</v>
      </c>
      <c r="N87" s="662">
        <f t="shared" si="6"/>
        <v>6.3013826115758995E-2</v>
      </c>
      <c r="O87" s="662">
        <f t="shared" si="7"/>
        <v>1.7520772306759911</v>
      </c>
      <c r="P87" s="686">
        <v>29487635</v>
      </c>
      <c r="Q87" s="663">
        <f t="shared" si="8"/>
        <v>1.7520772306759911</v>
      </c>
      <c r="R87" s="664">
        <f t="shared" si="10"/>
        <v>438467365</v>
      </c>
      <c r="S87" s="601"/>
      <c r="T87" s="711" t="s">
        <v>111</v>
      </c>
      <c r="U87" s="712"/>
      <c r="V87" s="712"/>
      <c r="W87" s="706">
        <v>40308496</v>
      </c>
      <c r="X87" s="704">
        <f t="shared" si="9"/>
        <v>69796131</v>
      </c>
      <c r="Y87" s="704">
        <v>101799106</v>
      </c>
      <c r="Z87" s="704">
        <v>41824542</v>
      </c>
    </row>
    <row r="88" spans="2:26" ht="21" thickBot="1">
      <c r="B88" s="675" t="s">
        <v>80</v>
      </c>
      <c r="C88" s="676"/>
      <c r="D88" s="676"/>
      <c r="E88" s="676"/>
      <c r="F88" s="676"/>
      <c r="G88" s="676"/>
      <c r="H88" s="677"/>
      <c r="I88" s="678">
        <f>SUM(I76:I87)</f>
        <v>1683010000</v>
      </c>
      <c r="J88" s="679" t="s">
        <v>81</v>
      </c>
      <c r="K88" s="680"/>
      <c r="L88" s="681">
        <f>SUM(L76:L87)</f>
        <v>100</v>
      </c>
      <c r="M88" s="698"/>
      <c r="N88" s="682">
        <f>SUM(N76:N87)</f>
        <v>2.3673596817675153</v>
      </c>
      <c r="O88" s="682">
        <f>SUM(O76:O87)</f>
        <v>25.500151276581835</v>
      </c>
      <c r="P88" s="699">
        <f>SUM(P76:P87)</f>
        <v>429170096</v>
      </c>
      <c r="Q88" s="684">
        <f>SUM(Q76:Q87)</f>
        <v>25.500151276581835</v>
      </c>
      <c r="R88" s="685">
        <f>SUM(R76:R87)</f>
        <v>1253839904</v>
      </c>
      <c r="S88" s="601"/>
      <c r="W88" s="704">
        <f>SUM(W76:W87)</f>
        <v>155942720</v>
      </c>
      <c r="X88" s="704">
        <f>SUM(X76:X87)</f>
        <v>585112816</v>
      </c>
      <c r="Y88" s="704">
        <f>SUM(Y76:Y87)</f>
        <v>749570105</v>
      </c>
      <c r="Z88" s="721">
        <f>SUM(Z81:Z87)</f>
        <v>44481165</v>
      </c>
    </row>
    <row r="89" spans="2:26" ht="15.75" thickTop="1">
      <c r="B89" s="601"/>
      <c r="C89" s="601"/>
      <c r="D89" s="601"/>
      <c r="E89" s="601"/>
      <c r="F89" s="600"/>
      <c r="G89" s="601"/>
      <c r="H89" s="601"/>
      <c r="I89" s="601"/>
      <c r="J89" s="601"/>
      <c r="K89" s="601"/>
      <c r="L89" s="601"/>
      <c r="M89" s="601"/>
      <c r="N89" s="601"/>
      <c r="O89" s="601"/>
      <c r="P89" s="601"/>
      <c r="Q89" s="601"/>
      <c r="R89" s="601"/>
      <c r="S89" s="601"/>
      <c r="T89" s="722" t="e">
        <f>R87+#REF!</f>
        <v>#REF!</v>
      </c>
      <c r="U89" s="704" t="e">
        <f>P87+#REF!</f>
        <v>#REF!</v>
      </c>
      <c r="V89" s="704" t="e">
        <f>I87+#REF!</f>
        <v>#REF!</v>
      </c>
      <c r="Y89" s="723"/>
    </row>
    <row r="90" spans="2:26">
      <c r="B90" s="601"/>
      <c r="C90" s="601"/>
      <c r="D90" s="601"/>
      <c r="E90" s="601"/>
      <c r="F90" s="600"/>
      <c r="G90" s="601"/>
      <c r="H90" s="601"/>
      <c r="I90" s="686"/>
      <c r="J90" s="601"/>
      <c r="K90" s="601"/>
      <c r="L90" s="601"/>
      <c r="M90" s="601"/>
      <c r="N90" s="601"/>
      <c r="O90" s="687"/>
      <c r="P90" s="687" t="s">
        <v>278</v>
      </c>
      <c r="Q90" s="601"/>
      <c r="R90" s="601"/>
      <c r="S90" s="601"/>
      <c r="T90" s="722">
        <v>177000000</v>
      </c>
      <c r="U90" s="704" t="e">
        <f>V89-U89</f>
        <v>#REF!</v>
      </c>
      <c r="V90" s="722">
        <v>304279426</v>
      </c>
    </row>
    <row r="91" spans="2:26">
      <c r="B91" s="601"/>
      <c r="C91" s="601"/>
      <c r="D91" s="601"/>
      <c r="E91" s="601"/>
      <c r="F91" s="600"/>
      <c r="G91" s="601"/>
      <c r="H91" s="601"/>
      <c r="I91" s="601"/>
      <c r="J91" s="601"/>
      <c r="K91" s="601"/>
      <c r="L91" s="601"/>
      <c r="M91" s="601"/>
      <c r="N91" s="601"/>
      <c r="O91" s="688"/>
      <c r="P91" s="688" t="s">
        <v>83</v>
      </c>
      <c r="Q91" s="601"/>
      <c r="R91" s="601"/>
      <c r="S91" s="601"/>
      <c r="T91" s="723"/>
      <c r="U91" s="723" t="e">
        <f>U90-T90</f>
        <v>#REF!</v>
      </c>
    </row>
    <row r="92" spans="2:26" ht="16.5">
      <c r="B92" s="601"/>
      <c r="C92" s="601"/>
      <c r="D92" s="601"/>
      <c r="E92" s="601"/>
      <c r="F92" s="600"/>
      <c r="G92" s="601"/>
      <c r="H92" s="601"/>
      <c r="I92" s="724"/>
      <c r="J92" s="601"/>
      <c r="K92" s="601"/>
      <c r="L92" s="601"/>
      <c r="M92" s="601"/>
      <c r="N92" s="601"/>
      <c r="O92" s="688"/>
      <c r="P92" s="688"/>
      <c r="Q92" s="601"/>
      <c r="R92" s="601"/>
      <c r="S92" s="601"/>
      <c r="T92" s="723" t="e">
        <f>T89-T90</f>
        <v>#REF!</v>
      </c>
    </row>
    <row r="93" spans="2:26">
      <c r="B93" s="601"/>
      <c r="C93" s="601"/>
      <c r="D93" s="601"/>
      <c r="E93" s="601"/>
      <c r="F93" s="600"/>
      <c r="G93" s="601"/>
      <c r="H93" s="601"/>
      <c r="I93" s="601"/>
      <c r="J93" s="601"/>
      <c r="K93" s="601"/>
      <c r="L93" s="601"/>
      <c r="M93" s="601"/>
      <c r="N93" s="601"/>
      <c r="O93" s="688"/>
      <c r="P93" s="688"/>
      <c r="Q93" s="601"/>
      <c r="R93" s="601"/>
      <c r="S93" s="601"/>
      <c r="U93" s="704"/>
    </row>
    <row r="94" spans="2:26">
      <c r="B94" s="601"/>
      <c r="C94" s="601"/>
      <c r="D94" s="601"/>
      <c r="E94" s="601"/>
      <c r="F94" s="600"/>
      <c r="G94" s="601"/>
      <c r="H94" s="601"/>
      <c r="I94" s="701"/>
      <c r="J94" s="601"/>
      <c r="K94" s="601"/>
      <c r="L94" s="601"/>
      <c r="M94" s="601"/>
      <c r="N94" s="601"/>
      <c r="O94" s="601"/>
      <c r="P94" s="601"/>
      <c r="Q94" s="601"/>
      <c r="R94" s="601"/>
      <c r="S94" s="601"/>
      <c r="U94" s="704"/>
    </row>
    <row r="95" spans="2:26">
      <c r="B95" s="601"/>
      <c r="C95" s="601"/>
      <c r="D95" s="601"/>
      <c r="E95" s="601"/>
      <c r="F95" s="600"/>
      <c r="G95" s="601"/>
      <c r="H95" s="601"/>
      <c r="I95" s="601"/>
      <c r="J95" s="601"/>
      <c r="K95" s="601"/>
      <c r="L95" s="601"/>
      <c r="M95" s="601"/>
      <c r="N95" s="601"/>
      <c r="O95" s="689"/>
      <c r="P95" s="689" t="str">
        <f>P32</f>
        <v>ARMAN,S.Sos</v>
      </c>
      <c r="Q95" s="601"/>
      <c r="R95" s="601"/>
      <c r="S95" s="601"/>
      <c r="U95" s="704"/>
    </row>
    <row r="96" spans="2:26">
      <c r="B96" s="601"/>
      <c r="C96" s="601"/>
      <c r="D96" s="601"/>
      <c r="E96" s="601"/>
      <c r="F96" s="600"/>
      <c r="G96" s="601"/>
      <c r="H96" s="601"/>
      <c r="I96" s="601"/>
      <c r="J96" s="601"/>
      <c r="K96" s="601"/>
      <c r="L96" s="601"/>
      <c r="M96" s="601"/>
      <c r="N96" s="601"/>
      <c r="O96" s="687"/>
      <c r="P96" s="690" t="str">
        <f>P33</f>
        <v>Nip. 197505242005021003</v>
      </c>
      <c r="Q96" s="601"/>
      <c r="R96" s="601"/>
      <c r="S96" s="601"/>
    </row>
    <row r="97" spans="2:19">
      <c r="B97" s="601"/>
      <c r="C97" s="601"/>
      <c r="D97" s="601"/>
      <c r="E97" s="601"/>
      <c r="F97" s="600"/>
      <c r="G97" s="601"/>
      <c r="H97" s="601"/>
      <c r="I97" s="601"/>
      <c r="J97" s="601"/>
      <c r="K97" s="601"/>
      <c r="L97" s="601"/>
      <c r="M97" s="601"/>
      <c r="N97" s="687"/>
      <c r="O97" s="687"/>
      <c r="P97" s="601"/>
      <c r="Q97" s="601"/>
      <c r="R97" s="601"/>
      <c r="S97" s="601"/>
    </row>
    <row r="98" spans="2:19">
      <c r="B98" s="597" t="s">
        <v>47</v>
      </c>
      <c r="C98" s="598"/>
      <c r="D98" s="598"/>
      <c r="E98" s="599"/>
      <c r="F98" s="600"/>
      <c r="G98" s="601"/>
      <c r="H98" s="601"/>
      <c r="I98" s="601"/>
      <c r="J98" s="601"/>
      <c r="K98" s="601"/>
      <c r="L98" s="601"/>
      <c r="M98" s="601"/>
      <c r="N98" s="601"/>
      <c r="O98" s="601"/>
      <c r="P98" s="601"/>
      <c r="Q98" s="601"/>
      <c r="R98" s="601"/>
      <c r="S98" s="601"/>
    </row>
    <row r="99" spans="2:19">
      <c r="B99" s="603" t="s">
        <v>48</v>
      </c>
      <c r="C99" s="604"/>
      <c r="D99" s="604"/>
      <c r="E99" s="605"/>
      <c r="F99" s="600"/>
      <c r="G99" s="601"/>
      <c r="H99" s="601"/>
      <c r="I99" s="601"/>
      <c r="J99" s="601"/>
      <c r="K99" s="601"/>
      <c r="L99" s="601"/>
      <c r="M99" s="601"/>
      <c r="N99" s="601"/>
      <c r="O99" s="601"/>
      <c r="P99" s="601"/>
      <c r="Q99" s="601"/>
      <c r="R99" s="601"/>
      <c r="S99" s="601"/>
    </row>
    <row r="100" spans="2:19" ht="16.5">
      <c r="B100" s="601"/>
      <c r="C100" s="601"/>
      <c r="D100" s="601"/>
      <c r="E100" s="601"/>
      <c r="F100" s="600"/>
      <c r="G100" s="601"/>
      <c r="H100" s="606" t="s">
        <v>49</v>
      </c>
      <c r="I100" s="606"/>
      <c r="J100" s="606"/>
      <c r="K100" s="606"/>
      <c r="L100" s="607"/>
      <c r="M100" s="607"/>
      <c r="N100" s="601"/>
      <c r="O100" s="601"/>
      <c r="P100" s="601"/>
      <c r="Q100" s="601"/>
      <c r="R100" s="601"/>
      <c r="S100" s="601"/>
    </row>
    <row r="101" spans="2:19" ht="16.5">
      <c r="B101" s="601"/>
      <c r="C101" s="601"/>
      <c r="D101" s="601"/>
      <c r="E101" s="601"/>
      <c r="F101" s="600"/>
      <c r="G101" s="601"/>
      <c r="H101" s="606" t="s">
        <v>50</v>
      </c>
      <c r="I101" s="606"/>
      <c r="J101" s="606"/>
      <c r="K101" s="606"/>
      <c r="L101" s="607"/>
      <c r="M101" s="607"/>
      <c r="N101" s="601"/>
      <c r="O101" s="601"/>
      <c r="P101" s="601"/>
      <c r="Q101" s="601"/>
      <c r="R101" s="601"/>
      <c r="S101" s="601"/>
    </row>
    <row r="102" spans="2:19" ht="16.5">
      <c r="B102" s="601"/>
      <c r="C102" s="601"/>
      <c r="D102" s="601"/>
      <c r="E102" s="601"/>
      <c r="F102" s="600"/>
      <c r="G102" s="601"/>
      <c r="H102" s="606" t="str">
        <f>H66</f>
        <v>TAHUN ANGGARAN 2025</v>
      </c>
      <c r="I102" s="606"/>
      <c r="J102" s="606"/>
      <c r="K102" s="606"/>
      <c r="L102" s="607"/>
      <c r="M102" s="607"/>
      <c r="N102" s="601"/>
      <c r="O102" s="601"/>
      <c r="P102" s="601"/>
      <c r="Q102" s="601"/>
      <c r="R102" s="601"/>
      <c r="S102" s="601"/>
    </row>
    <row r="103" spans="2:19" ht="16.5">
      <c r="B103" s="608" t="s">
        <v>52</v>
      </c>
      <c r="C103" s="608"/>
      <c r="D103" s="609" t="s">
        <v>3</v>
      </c>
      <c r="E103" s="601" t="s">
        <v>53</v>
      </c>
      <c r="F103" s="600"/>
      <c r="G103" s="601"/>
      <c r="H103" s="607"/>
      <c r="I103" s="607"/>
      <c r="J103" s="607"/>
      <c r="K103" s="607"/>
      <c r="L103" s="607"/>
      <c r="M103" s="607"/>
      <c r="N103" s="608"/>
      <c r="O103" s="608"/>
      <c r="P103" s="601"/>
      <c r="Q103" s="601"/>
      <c r="R103" s="601"/>
      <c r="S103" s="601"/>
    </row>
    <row r="104" spans="2:19" ht="16.5">
      <c r="B104" s="608" t="s">
        <v>54</v>
      </c>
      <c r="C104" s="608"/>
      <c r="D104" s="609" t="s">
        <v>3</v>
      </c>
      <c r="E104" s="601" t="s">
        <v>21</v>
      </c>
      <c r="F104" s="600"/>
      <c r="G104" s="601"/>
      <c r="H104" s="607"/>
      <c r="I104" s="607"/>
      <c r="J104" s="607"/>
      <c r="K104" s="607"/>
      <c r="L104" s="607"/>
      <c r="M104" s="607"/>
      <c r="N104" s="608"/>
      <c r="O104" s="608"/>
      <c r="P104" s="601"/>
      <c r="Q104" s="601"/>
      <c r="R104" s="601"/>
      <c r="S104" s="601"/>
    </row>
    <row r="105" spans="2:19" ht="16.5">
      <c r="B105" s="608" t="s">
        <v>56</v>
      </c>
      <c r="C105" s="608"/>
      <c r="D105" s="609" t="s">
        <v>3</v>
      </c>
      <c r="E105" s="601" t="s">
        <v>112</v>
      </c>
      <c r="F105" s="600"/>
      <c r="G105" s="601"/>
      <c r="H105" s="607"/>
      <c r="I105" s="607"/>
      <c r="J105" s="607"/>
      <c r="K105" s="607"/>
      <c r="L105" s="607"/>
      <c r="M105" s="601"/>
      <c r="N105" s="601"/>
      <c r="O105" s="601"/>
      <c r="P105" s="608"/>
      <c r="Q105" s="608"/>
      <c r="R105" s="601"/>
      <c r="S105" s="601"/>
    </row>
    <row r="106" spans="2:19">
      <c r="B106" s="608" t="s">
        <v>58</v>
      </c>
      <c r="C106" s="608"/>
      <c r="D106" s="609" t="s">
        <v>3</v>
      </c>
      <c r="E106" s="601" t="s">
        <v>59</v>
      </c>
      <c r="F106" s="600"/>
      <c r="G106" s="601"/>
      <c r="H106" s="601"/>
      <c r="I106" s="601"/>
      <c r="J106" s="601"/>
      <c r="K106" s="601"/>
      <c r="L106" s="601"/>
      <c r="M106" s="601"/>
      <c r="N106" s="601" t="str">
        <f>N70</f>
        <v>Keadaan Bulan April 2025</v>
      </c>
      <c r="O106" s="601"/>
      <c r="P106" s="601"/>
      <c r="Q106" s="601"/>
      <c r="R106" s="601"/>
      <c r="S106" s="601"/>
    </row>
    <row r="107" spans="2:19" ht="15.75" thickBot="1">
      <c r="B107" s="608"/>
      <c r="C107" s="608"/>
      <c r="D107" s="608"/>
      <c r="E107" s="601"/>
      <c r="F107" s="600"/>
      <c r="G107" s="601"/>
      <c r="H107" s="601"/>
      <c r="I107" s="601"/>
      <c r="J107" s="601"/>
      <c r="K107" s="601"/>
      <c r="L107" s="601"/>
      <c r="M107" s="601"/>
      <c r="N107" s="601"/>
      <c r="O107" s="601"/>
      <c r="P107" s="600"/>
      <c r="Q107" s="600"/>
      <c r="R107" s="601"/>
      <c r="S107" s="601"/>
    </row>
    <row r="108" spans="2:19" ht="29.25" customHeight="1" thickTop="1">
      <c r="B108" s="610" t="s">
        <v>61</v>
      </c>
      <c r="C108" s="611" t="s">
        <v>62</v>
      </c>
      <c r="D108" s="612"/>
      <c r="E108" s="613"/>
      <c r="F108" s="614" t="s">
        <v>63</v>
      </c>
      <c r="G108" s="615" t="s">
        <v>64</v>
      </c>
      <c r="H108" s="616"/>
      <c r="I108" s="617" t="s">
        <v>65</v>
      </c>
      <c r="J108" s="617" t="s">
        <v>66</v>
      </c>
      <c r="K108" s="617" t="s">
        <v>67</v>
      </c>
      <c r="L108" s="617" t="s">
        <v>68</v>
      </c>
      <c r="M108" s="618" t="s">
        <v>69</v>
      </c>
      <c r="N108" s="619"/>
      <c r="O108" s="618" t="s">
        <v>70</v>
      </c>
      <c r="P108" s="620"/>
      <c r="Q108" s="620"/>
      <c r="R108" s="621" t="s">
        <v>71</v>
      </c>
      <c r="S108" s="601"/>
    </row>
    <row r="109" spans="2:19">
      <c r="B109" s="622"/>
      <c r="C109" s="623"/>
      <c r="D109" s="624"/>
      <c r="E109" s="625"/>
      <c r="F109" s="626"/>
      <c r="G109" s="627" t="s">
        <v>72</v>
      </c>
      <c r="H109" s="627" t="s">
        <v>73</v>
      </c>
      <c r="I109" s="628"/>
      <c r="J109" s="627"/>
      <c r="K109" s="627"/>
      <c r="L109" s="629"/>
      <c r="M109" s="627" t="s">
        <v>16</v>
      </c>
      <c r="N109" s="630" t="s">
        <v>15</v>
      </c>
      <c r="O109" s="630" t="s">
        <v>16</v>
      </c>
      <c r="P109" s="631" t="s">
        <v>15</v>
      </c>
      <c r="Q109" s="632"/>
      <c r="R109" s="633"/>
      <c r="S109" s="601"/>
    </row>
    <row r="110" spans="2:19">
      <c r="B110" s="634"/>
      <c r="C110" s="635"/>
      <c r="D110" s="636"/>
      <c r="E110" s="637"/>
      <c r="F110" s="638"/>
      <c r="G110" s="639"/>
      <c r="H110" s="639"/>
      <c r="I110" s="640"/>
      <c r="J110" s="639"/>
      <c r="K110" s="639"/>
      <c r="L110" s="641"/>
      <c r="M110" s="640"/>
      <c r="N110" s="639"/>
      <c r="O110" s="639"/>
      <c r="P110" s="642" t="s">
        <v>74</v>
      </c>
      <c r="Q110" s="643" t="s">
        <v>18</v>
      </c>
      <c r="R110" s="633"/>
      <c r="S110" s="601"/>
    </row>
    <row r="111" spans="2:19">
      <c r="B111" s="644">
        <v>1</v>
      </c>
      <c r="C111" s="645">
        <v>2</v>
      </c>
      <c r="D111" s="646"/>
      <c r="E111" s="647"/>
      <c r="F111" s="648">
        <v>3</v>
      </c>
      <c r="G111" s="649">
        <v>4</v>
      </c>
      <c r="H111" s="649">
        <v>5</v>
      </c>
      <c r="I111" s="649">
        <v>6</v>
      </c>
      <c r="J111" s="649">
        <v>7</v>
      </c>
      <c r="K111" s="649">
        <v>8</v>
      </c>
      <c r="L111" s="649">
        <v>9</v>
      </c>
      <c r="M111" s="649">
        <v>10</v>
      </c>
      <c r="N111" s="649">
        <v>11</v>
      </c>
      <c r="O111" s="649">
        <v>12</v>
      </c>
      <c r="P111" s="649">
        <v>13</v>
      </c>
      <c r="Q111" s="650">
        <v>14</v>
      </c>
      <c r="R111" s="651">
        <v>15</v>
      </c>
      <c r="S111" s="601"/>
    </row>
    <row r="112" spans="2:19">
      <c r="B112" s="652">
        <v>1</v>
      </c>
      <c r="C112" s="601" t="s">
        <v>75</v>
      </c>
      <c r="D112" s="601"/>
      <c r="E112" s="654"/>
      <c r="F112" s="655"/>
      <c r="G112" s="656" t="s">
        <v>76</v>
      </c>
      <c r="H112" s="656" t="s">
        <v>77</v>
      </c>
      <c r="I112" s="686">
        <v>582100</v>
      </c>
      <c r="J112" s="658" t="s">
        <v>78</v>
      </c>
      <c r="K112" s="659" t="s">
        <v>78</v>
      </c>
      <c r="L112" s="660">
        <f>I112/I116*100</f>
        <v>9.0555529627728255</v>
      </c>
      <c r="M112" s="661">
        <f>P112/I112*100</f>
        <v>0</v>
      </c>
      <c r="N112" s="662">
        <f>P112/I112</f>
        <v>0</v>
      </c>
      <c r="O112" s="662">
        <f>L112*M112/100</f>
        <v>0</v>
      </c>
      <c r="P112" s="686"/>
      <c r="Q112" s="663">
        <f>L112*M112/100</f>
        <v>0</v>
      </c>
      <c r="R112" s="664">
        <f>I112-P112</f>
        <v>582100</v>
      </c>
      <c r="S112" s="601"/>
    </row>
    <row r="113" spans="2:19">
      <c r="B113" s="652">
        <v>2</v>
      </c>
      <c r="C113" s="601" t="s">
        <v>87</v>
      </c>
      <c r="D113" s="601"/>
      <c r="E113" s="654"/>
      <c r="F113" s="655"/>
      <c r="G113" s="665"/>
      <c r="H113" s="665"/>
      <c r="I113" s="686">
        <v>795000</v>
      </c>
      <c r="J113" s="658"/>
      <c r="K113" s="666"/>
      <c r="L113" s="660">
        <f>I113/I116*100</f>
        <v>12.367573622065619</v>
      </c>
      <c r="M113" s="661">
        <f>P113/I113*100</f>
        <v>0</v>
      </c>
      <c r="N113" s="662">
        <f>P113/I113</f>
        <v>0</v>
      </c>
      <c r="O113" s="662">
        <f>L113*M113/100</f>
        <v>0</v>
      </c>
      <c r="P113" s="686"/>
      <c r="Q113" s="663">
        <f t="shared" ref="Q113:Q115" si="11">L113*M113/100</f>
        <v>0</v>
      </c>
      <c r="R113" s="664">
        <f>I113-P113</f>
        <v>795000</v>
      </c>
      <c r="S113" s="601"/>
    </row>
    <row r="114" spans="2:19" ht="15.75" thickBot="1">
      <c r="B114" s="652">
        <v>3</v>
      </c>
      <c r="C114" s="601" t="s">
        <v>88</v>
      </c>
      <c r="D114" s="601"/>
      <c r="E114" s="654"/>
      <c r="F114" s="655"/>
      <c r="G114" s="665"/>
      <c r="H114" s="665"/>
      <c r="I114" s="686">
        <v>551000</v>
      </c>
      <c r="J114" s="658"/>
      <c r="K114" s="666"/>
      <c r="L114" s="660">
        <f>I114/I116*100</f>
        <v>8.5717397053561708</v>
      </c>
      <c r="M114" s="661">
        <f>P114/I114*100</f>
        <v>0</v>
      </c>
      <c r="N114" s="662">
        <f>P114/I114</f>
        <v>0</v>
      </c>
      <c r="O114" s="662">
        <f>L114*M114/100</f>
        <v>0</v>
      </c>
      <c r="P114" s="686"/>
      <c r="Q114" s="663">
        <f t="shared" si="11"/>
        <v>0</v>
      </c>
      <c r="R114" s="664">
        <f>I114-P114</f>
        <v>551000</v>
      </c>
      <c r="S114" s="601"/>
    </row>
    <row r="115" spans="2:19">
      <c r="B115" s="725">
        <v>5</v>
      </c>
      <c r="C115" s="601" t="s">
        <v>89</v>
      </c>
      <c r="D115" s="601"/>
      <c r="E115" s="654"/>
      <c r="F115" s="655"/>
      <c r="G115" s="671"/>
      <c r="H115" s="671"/>
      <c r="I115" s="695">
        <v>4500000</v>
      </c>
      <c r="J115" s="658"/>
      <c r="K115" s="658"/>
      <c r="L115" s="660">
        <f>I115/I116*100</f>
        <v>70.005133709805392</v>
      </c>
      <c r="M115" s="661">
        <f>P115/I115*100</f>
        <v>0</v>
      </c>
      <c r="N115" s="662">
        <f>P115/I115</f>
        <v>0</v>
      </c>
      <c r="O115" s="662">
        <f>L115*M115/100</f>
        <v>0</v>
      </c>
      <c r="P115" s="657"/>
      <c r="Q115" s="663">
        <f t="shared" si="11"/>
        <v>0</v>
      </c>
      <c r="R115" s="664">
        <f>I115-P115</f>
        <v>4500000</v>
      </c>
      <c r="S115" s="601"/>
    </row>
    <row r="116" spans="2:19" ht="21" thickBot="1">
      <c r="B116" s="675" t="s">
        <v>80</v>
      </c>
      <c r="C116" s="676"/>
      <c r="D116" s="676"/>
      <c r="E116" s="676"/>
      <c r="F116" s="676"/>
      <c r="G116" s="676"/>
      <c r="H116" s="677"/>
      <c r="I116" s="678">
        <f>SUM(I112:I115)</f>
        <v>6428100</v>
      </c>
      <c r="J116" s="679" t="s">
        <v>81</v>
      </c>
      <c r="K116" s="680"/>
      <c r="L116" s="681">
        <f>SUM(L112:L115)</f>
        <v>100</v>
      </c>
      <c r="M116" s="698"/>
      <c r="N116" s="681">
        <f>SUM(N112:N115)</f>
        <v>0</v>
      </c>
      <c r="O116" s="681">
        <f>SUM(O112:O115)</f>
        <v>0</v>
      </c>
      <c r="P116" s="699">
        <f>SUM(P112:P115)</f>
        <v>0</v>
      </c>
      <c r="Q116" s="684">
        <f>SUM(Q112:Q114)</f>
        <v>0</v>
      </c>
      <c r="R116" s="685">
        <f>SUM(R112:R115)</f>
        <v>6428100</v>
      </c>
      <c r="S116" s="601"/>
    </row>
    <row r="117" spans="2:19" ht="15.75" thickTop="1">
      <c r="B117" s="601"/>
      <c r="C117" s="601"/>
      <c r="D117" s="601"/>
      <c r="E117" s="601"/>
      <c r="F117" s="600"/>
      <c r="G117" s="601"/>
      <c r="H117" s="601"/>
      <c r="I117" s="601"/>
      <c r="J117" s="601"/>
      <c r="K117" s="601"/>
      <c r="L117" s="601"/>
      <c r="M117" s="601"/>
      <c r="N117" s="601"/>
      <c r="O117" s="601"/>
      <c r="P117" s="601"/>
      <c r="Q117" s="601"/>
      <c r="R117" s="601"/>
      <c r="S117" s="601"/>
    </row>
    <row r="118" spans="2:19">
      <c r="B118" s="601"/>
      <c r="C118" s="601"/>
      <c r="D118" s="601"/>
      <c r="E118" s="601"/>
      <c r="F118" s="600"/>
      <c r="G118" s="601"/>
      <c r="H118" s="601"/>
      <c r="I118" s="686"/>
      <c r="J118" s="601"/>
      <c r="K118" s="601"/>
      <c r="L118" s="601"/>
      <c r="M118" s="601"/>
      <c r="N118" s="601"/>
      <c r="O118" s="687"/>
      <c r="P118" s="687" t="str">
        <f>P90</f>
        <v>Polebunging, 30 April 2025</v>
      </c>
      <c r="Q118" s="601"/>
      <c r="R118" s="601"/>
      <c r="S118" s="601"/>
    </row>
    <row r="119" spans="2:19">
      <c r="B119" s="601"/>
      <c r="C119" s="601"/>
      <c r="D119" s="601"/>
      <c r="E119" s="601"/>
      <c r="F119" s="600"/>
      <c r="G119" s="601"/>
      <c r="H119" s="601"/>
      <c r="I119" s="601"/>
      <c r="J119" s="601"/>
      <c r="K119" s="601"/>
      <c r="L119" s="601"/>
      <c r="M119" s="601"/>
      <c r="N119" s="601"/>
      <c r="O119" s="688"/>
      <c r="P119" s="688" t="s">
        <v>83</v>
      </c>
      <c r="Q119" s="601"/>
      <c r="R119" s="601"/>
      <c r="S119" s="601"/>
    </row>
    <row r="120" spans="2:19">
      <c r="B120" s="601"/>
      <c r="C120" s="601"/>
      <c r="D120" s="601"/>
      <c r="E120" s="601"/>
      <c r="F120" s="600"/>
      <c r="G120" s="601"/>
      <c r="H120" s="601"/>
      <c r="I120" s="686"/>
      <c r="J120" s="601"/>
      <c r="K120" s="601"/>
      <c r="L120" s="601"/>
      <c r="M120" s="601"/>
      <c r="N120" s="601"/>
      <c r="O120" s="688"/>
      <c r="P120" s="688"/>
      <c r="Q120" s="601"/>
      <c r="R120" s="601"/>
      <c r="S120" s="601"/>
    </row>
    <row r="121" spans="2:19">
      <c r="B121" s="601"/>
      <c r="C121" s="601"/>
      <c r="D121" s="601"/>
      <c r="E121" s="601"/>
      <c r="F121" s="600"/>
      <c r="G121" s="601"/>
      <c r="H121" s="601"/>
      <c r="I121" s="601"/>
      <c r="J121" s="601"/>
      <c r="K121" s="601"/>
      <c r="L121" s="601"/>
      <c r="M121" s="601"/>
      <c r="N121" s="601"/>
      <c r="O121" s="688"/>
      <c r="P121" s="688"/>
      <c r="Q121" s="601"/>
      <c r="R121" s="601"/>
      <c r="S121" s="601"/>
    </row>
    <row r="122" spans="2:19">
      <c r="B122" s="601"/>
      <c r="C122" s="601"/>
      <c r="D122" s="601"/>
      <c r="E122" s="601"/>
      <c r="F122" s="600"/>
      <c r="G122" s="601"/>
      <c r="H122" s="601"/>
      <c r="I122" s="601"/>
      <c r="J122" s="601"/>
      <c r="K122" s="601"/>
      <c r="L122" s="601"/>
      <c r="M122" s="601"/>
      <c r="N122" s="601"/>
      <c r="O122" s="601"/>
      <c r="P122" s="601"/>
      <c r="Q122" s="601"/>
      <c r="R122" s="601"/>
      <c r="S122" s="601"/>
    </row>
    <row r="123" spans="2:19">
      <c r="B123" s="601"/>
      <c r="C123" s="601"/>
      <c r="D123" s="601"/>
      <c r="E123" s="601"/>
      <c r="F123" s="600"/>
      <c r="G123" s="601"/>
      <c r="H123" s="601"/>
      <c r="I123" s="601"/>
      <c r="J123" s="601"/>
      <c r="K123" s="601"/>
      <c r="L123" s="601"/>
      <c r="M123" s="601"/>
      <c r="N123" s="601"/>
      <c r="O123" s="689"/>
      <c r="P123" s="689" t="str">
        <f>P95</f>
        <v>ARMAN,S.Sos</v>
      </c>
      <c r="Q123" s="601"/>
      <c r="R123" s="601"/>
      <c r="S123" s="601"/>
    </row>
    <row r="124" spans="2:19">
      <c r="B124" s="601"/>
      <c r="C124" s="601"/>
      <c r="D124" s="601"/>
      <c r="E124" s="601"/>
      <c r="F124" s="600"/>
      <c r="G124" s="601"/>
      <c r="H124" s="601"/>
      <c r="I124" s="601"/>
      <c r="J124" s="601"/>
      <c r="K124" s="601"/>
      <c r="L124" s="601"/>
      <c r="M124" s="601"/>
      <c r="N124" s="601"/>
      <c r="O124" s="689"/>
      <c r="P124" s="726" t="str">
        <f>P96</f>
        <v>Nip. 197505242005021003</v>
      </c>
      <c r="Q124" s="601"/>
      <c r="R124" s="601"/>
      <c r="S124" s="601"/>
    </row>
    <row r="125" spans="2:19">
      <c r="B125" s="597" t="s">
        <v>47</v>
      </c>
      <c r="C125" s="598"/>
      <c r="D125" s="598"/>
      <c r="E125" s="599"/>
      <c r="F125" s="600"/>
      <c r="G125" s="601"/>
      <c r="H125" s="601"/>
      <c r="I125" s="601"/>
      <c r="J125" s="601"/>
      <c r="K125" s="601"/>
      <c r="L125" s="601"/>
      <c r="M125" s="601"/>
      <c r="N125" s="601"/>
      <c r="O125" s="601"/>
      <c r="P125" s="601"/>
      <c r="Q125" s="601"/>
      <c r="R125" s="601"/>
      <c r="S125" s="601"/>
    </row>
    <row r="126" spans="2:19">
      <c r="B126" s="603" t="s">
        <v>48</v>
      </c>
      <c r="C126" s="604"/>
      <c r="D126" s="604"/>
      <c r="E126" s="605"/>
      <c r="F126" s="600"/>
      <c r="G126" s="601"/>
      <c r="H126" s="601"/>
      <c r="I126" s="601"/>
      <c r="J126" s="601"/>
      <c r="K126" s="601"/>
      <c r="L126" s="601"/>
      <c r="M126" s="601"/>
      <c r="N126" s="601"/>
      <c r="O126" s="601"/>
      <c r="P126" s="601"/>
      <c r="Q126" s="601"/>
      <c r="R126" s="601"/>
      <c r="S126" s="601"/>
    </row>
    <row r="127" spans="2:19" ht="16.5">
      <c r="B127" s="601"/>
      <c r="C127" s="601"/>
      <c r="D127" s="601"/>
      <c r="E127" s="601"/>
      <c r="F127" s="600"/>
      <c r="G127" s="601"/>
      <c r="H127" s="606" t="s">
        <v>49</v>
      </c>
      <c r="I127" s="606"/>
      <c r="J127" s="606"/>
      <c r="K127" s="606"/>
      <c r="L127" s="607"/>
      <c r="M127" s="607"/>
      <c r="N127" s="601"/>
      <c r="O127" s="601"/>
      <c r="P127" s="601"/>
      <c r="Q127" s="601"/>
      <c r="R127" s="601"/>
      <c r="S127" s="601"/>
    </row>
    <row r="128" spans="2:19" ht="16.5">
      <c r="B128" s="601"/>
      <c r="C128" s="601"/>
      <c r="D128" s="601"/>
      <c r="E128" s="601"/>
      <c r="F128" s="600"/>
      <c r="G128" s="601"/>
      <c r="H128" s="606" t="s">
        <v>50</v>
      </c>
      <c r="I128" s="606"/>
      <c r="J128" s="606"/>
      <c r="K128" s="606"/>
      <c r="L128" s="607"/>
      <c r="M128" s="607"/>
      <c r="N128" s="601"/>
      <c r="O128" s="601"/>
      <c r="P128" s="601"/>
      <c r="Q128" s="601"/>
      <c r="R128" s="601"/>
      <c r="S128" s="601"/>
    </row>
    <row r="129" spans="2:19" ht="16.5">
      <c r="B129" s="601"/>
      <c r="C129" s="601"/>
      <c r="D129" s="601"/>
      <c r="E129" s="601"/>
      <c r="F129" s="600"/>
      <c r="G129" s="601"/>
      <c r="H129" s="606" t="s">
        <v>247</v>
      </c>
      <c r="I129" s="606"/>
      <c r="J129" s="606"/>
      <c r="K129" s="606"/>
      <c r="L129" s="607"/>
      <c r="M129" s="607"/>
      <c r="N129" s="601"/>
      <c r="O129" s="601"/>
      <c r="P129" s="601"/>
      <c r="Q129" s="601"/>
      <c r="R129" s="601"/>
      <c r="S129" s="601"/>
    </row>
    <row r="130" spans="2:19" ht="16.5">
      <c r="B130" s="608" t="s">
        <v>52</v>
      </c>
      <c r="C130" s="608"/>
      <c r="D130" s="609" t="s">
        <v>3</v>
      </c>
      <c r="E130" s="601" t="s">
        <v>53</v>
      </c>
      <c r="F130" s="600"/>
      <c r="G130" s="601"/>
      <c r="H130" s="607"/>
      <c r="I130" s="607"/>
      <c r="J130" s="607"/>
      <c r="K130" s="607"/>
      <c r="L130" s="607"/>
      <c r="M130" s="607"/>
      <c r="N130" s="608"/>
      <c r="O130" s="608"/>
      <c r="P130" s="601"/>
      <c r="Q130" s="601"/>
      <c r="R130" s="601"/>
      <c r="S130" s="601"/>
    </row>
    <row r="131" spans="2:19" ht="16.5">
      <c r="B131" s="727" t="s">
        <v>54</v>
      </c>
      <c r="C131" s="608"/>
      <c r="D131" s="609" t="s">
        <v>3</v>
      </c>
      <c r="E131" s="601" t="s">
        <v>21</v>
      </c>
      <c r="F131" s="600"/>
      <c r="G131" s="601"/>
      <c r="H131" s="607"/>
      <c r="I131" s="607"/>
      <c r="J131" s="607"/>
      <c r="K131" s="607"/>
      <c r="L131" s="607"/>
      <c r="M131" s="607"/>
      <c r="N131" s="608"/>
      <c r="O131" s="608"/>
      <c r="P131" s="601"/>
      <c r="Q131" s="601"/>
      <c r="R131" s="601"/>
      <c r="S131" s="601"/>
    </row>
    <row r="132" spans="2:19" ht="16.149999999999999" customHeight="1">
      <c r="B132" s="727" t="s">
        <v>56</v>
      </c>
      <c r="C132" s="727"/>
      <c r="D132" s="728" t="s">
        <v>3</v>
      </c>
      <c r="E132" s="729" t="s">
        <v>113</v>
      </c>
      <c r="F132" s="729"/>
      <c r="G132" s="729"/>
      <c r="H132" s="729"/>
      <c r="I132" s="607"/>
      <c r="J132" s="607"/>
      <c r="K132" s="607"/>
      <c r="L132" s="607"/>
      <c r="M132" s="601"/>
      <c r="N132" s="601"/>
      <c r="O132" s="601"/>
      <c r="P132" s="608"/>
      <c r="Q132" s="608"/>
      <c r="R132" s="601"/>
      <c r="S132" s="601"/>
    </row>
    <row r="133" spans="2:19">
      <c r="B133" s="608" t="s">
        <v>58</v>
      </c>
      <c r="C133" s="608"/>
      <c r="D133" s="609" t="s">
        <v>3</v>
      </c>
      <c r="E133" s="601" t="str">
        <f>E106</f>
        <v>Langsung</v>
      </c>
      <c r="F133" s="600"/>
      <c r="G133" s="601"/>
      <c r="H133" s="601"/>
      <c r="I133" s="601"/>
      <c r="J133" s="601"/>
      <c r="K133" s="601"/>
      <c r="L133" s="601"/>
      <c r="M133" s="601"/>
      <c r="N133" s="601" t="str">
        <f>N42</f>
        <v>Keadaan Bulan April 2025</v>
      </c>
      <c r="O133" s="601"/>
      <c r="P133" s="601"/>
      <c r="Q133" s="601"/>
      <c r="R133" s="601"/>
      <c r="S133" s="601"/>
    </row>
    <row r="134" spans="2:19" ht="15.75" thickBot="1">
      <c r="B134" s="608"/>
      <c r="C134" s="608"/>
      <c r="D134" s="608"/>
      <c r="E134" s="601"/>
      <c r="F134" s="600"/>
      <c r="G134" s="601"/>
      <c r="H134" s="601"/>
      <c r="I134" s="601"/>
      <c r="J134" s="601"/>
      <c r="K134" s="601"/>
      <c r="L134" s="601"/>
      <c r="M134" s="601"/>
      <c r="N134" s="601"/>
      <c r="O134" s="601"/>
      <c r="P134" s="600"/>
      <c r="Q134" s="600"/>
      <c r="R134" s="601"/>
      <c r="S134" s="601"/>
    </row>
    <row r="135" spans="2:19" ht="15.6" customHeight="1" thickTop="1">
      <c r="B135" s="730" t="s">
        <v>61</v>
      </c>
      <c r="C135" s="731" t="s">
        <v>62</v>
      </c>
      <c r="D135" s="732"/>
      <c r="E135" s="733"/>
      <c r="F135" s="734" t="s">
        <v>63</v>
      </c>
      <c r="G135" s="735" t="s">
        <v>64</v>
      </c>
      <c r="H135" s="736"/>
      <c r="I135" s="737" t="s">
        <v>65</v>
      </c>
      <c r="J135" s="737" t="s">
        <v>66</v>
      </c>
      <c r="K135" s="737" t="s">
        <v>67</v>
      </c>
      <c r="L135" s="737" t="s">
        <v>68</v>
      </c>
      <c r="M135" s="738" t="s">
        <v>69</v>
      </c>
      <c r="N135" s="739"/>
      <c r="O135" s="738" t="s">
        <v>70</v>
      </c>
      <c r="P135" s="740"/>
      <c r="Q135" s="740"/>
      <c r="R135" s="741" t="s">
        <v>71</v>
      </c>
      <c r="S135" s="601"/>
    </row>
    <row r="136" spans="2:19">
      <c r="B136" s="742"/>
      <c r="C136" s="743"/>
      <c r="D136" s="744"/>
      <c r="E136" s="745"/>
      <c r="F136" s="746"/>
      <c r="G136" s="747" t="s">
        <v>72</v>
      </c>
      <c r="H136" s="747" t="s">
        <v>73</v>
      </c>
      <c r="I136" s="748"/>
      <c r="J136" s="747"/>
      <c r="K136" s="747"/>
      <c r="L136" s="749"/>
      <c r="M136" s="747" t="s">
        <v>16</v>
      </c>
      <c r="N136" s="750" t="s">
        <v>15</v>
      </c>
      <c r="O136" s="750" t="s">
        <v>16</v>
      </c>
      <c r="P136" s="751" t="s">
        <v>15</v>
      </c>
      <c r="Q136" s="752"/>
      <c r="R136" s="753"/>
      <c r="S136" s="601"/>
    </row>
    <row r="137" spans="2:19">
      <c r="B137" s="754"/>
      <c r="C137" s="755"/>
      <c r="D137" s="756"/>
      <c r="E137" s="757"/>
      <c r="F137" s="758"/>
      <c r="G137" s="759"/>
      <c r="H137" s="759"/>
      <c r="I137" s="760"/>
      <c r="J137" s="759"/>
      <c r="K137" s="759"/>
      <c r="L137" s="761"/>
      <c r="M137" s="760"/>
      <c r="N137" s="759"/>
      <c r="O137" s="759"/>
      <c r="P137" s="762" t="s">
        <v>74</v>
      </c>
      <c r="Q137" s="763" t="s">
        <v>18</v>
      </c>
      <c r="R137" s="753"/>
      <c r="S137" s="601"/>
    </row>
    <row r="138" spans="2:19">
      <c r="B138" s="644">
        <v>1</v>
      </c>
      <c r="C138" s="645">
        <v>2</v>
      </c>
      <c r="D138" s="646"/>
      <c r="E138" s="647"/>
      <c r="F138" s="648">
        <v>3</v>
      </c>
      <c r="G138" s="649">
        <v>4</v>
      </c>
      <c r="H138" s="649">
        <v>5</v>
      </c>
      <c r="I138" s="649">
        <v>6</v>
      </c>
      <c r="J138" s="649">
        <v>7</v>
      </c>
      <c r="K138" s="649">
        <v>8</v>
      </c>
      <c r="L138" s="649">
        <v>9</v>
      </c>
      <c r="M138" s="649">
        <v>10</v>
      </c>
      <c r="N138" s="649">
        <v>11</v>
      </c>
      <c r="O138" s="649">
        <v>12</v>
      </c>
      <c r="P138" s="649">
        <v>13</v>
      </c>
      <c r="Q138" s="650">
        <v>14</v>
      </c>
      <c r="R138" s="651">
        <v>15</v>
      </c>
      <c r="S138" s="601"/>
    </row>
    <row r="139" spans="2:19" ht="15" customHeight="1">
      <c r="B139" s="764">
        <v>1</v>
      </c>
      <c r="C139" s="765" t="s">
        <v>75</v>
      </c>
      <c r="D139" s="766"/>
      <c r="E139" s="767"/>
      <c r="F139" s="655"/>
      <c r="G139" s="656" t="s">
        <v>76</v>
      </c>
      <c r="H139" s="656" t="s">
        <v>77</v>
      </c>
      <c r="I139" s="768">
        <v>414200</v>
      </c>
      <c r="J139" s="769" t="s">
        <v>78</v>
      </c>
      <c r="K139" s="770" t="s">
        <v>78</v>
      </c>
      <c r="L139" s="660">
        <f>I139/I143*100</f>
        <v>5.068340614025427</v>
      </c>
      <c r="M139" s="661">
        <f>P139/I139*100</f>
        <v>0</v>
      </c>
      <c r="N139" s="662">
        <f>P139/I139</f>
        <v>0</v>
      </c>
      <c r="O139" s="662">
        <f>L139*M139/100</f>
        <v>0</v>
      </c>
      <c r="P139" s="768"/>
      <c r="Q139" s="663">
        <f>L139*M139/100</f>
        <v>0</v>
      </c>
      <c r="R139" s="664">
        <f>I139-P139</f>
        <v>414200</v>
      </c>
      <c r="S139" s="601"/>
    </row>
    <row r="140" spans="2:19">
      <c r="B140" s="652">
        <v>2</v>
      </c>
      <c r="C140" s="653" t="s">
        <v>89</v>
      </c>
      <c r="D140" s="601"/>
      <c r="E140" s="654"/>
      <c r="F140" s="655"/>
      <c r="G140" s="665"/>
      <c r="H140" s="665"/>
      <c r="I140" s="657">
        <v>6600000</v>
      </c>
      <c r="J140" s="658"/>
      <c r="K140" s="666"/>
      <c r="L140" s="660">
        <f>I140/I143*100</f>
        <v>80.760618185822835</v>
      </c>
      <c r="M140" s="661">
        <f>P140/I140*100</f>
        <v>52.272727272727273</v>
      </c>
      <c r="N140" s="662">
        <f>P140/I140</f>
        <v>0.52272727272727271</v>
      </c>
      <c r="O140" s="662">
        <f>L140*M140/100</f>
        <v>42.215777688043751</v>
      </c>
      <c r="P140" s="657">
        <v>3450000</v>
      </c>
      <c r="Q140" s="663">
        <f>L140*M140/100</f>
        <v>42.215777688043751</v>
      </c>
      <c r="R140" s="664">
        <f>I140-P140</f>
        <v>3150000</v>
      </c>
      <c r="S140" s="601"/>
    </row>
    <row r="141" spans="2:19">
      <c r="B141" s="652">
        <v>4</v>
      </c>
      <c r="C141" s="653" t="s">
        <v>87</v>
      </c>
      <c r="D141" s="601"/>
      <c r="E141" s="654"/>
      <c r="F141" s="655"/>
      <c r="G141" s="665"/>
      <c r="H141" s="665"/>
      <c r="I141" s="657">
        <v>720100</v>
      </c>
      <c r="J141" s="658"/>
      <c r="K141" s="666"/>
      <c r="L141" s="660">
        <f>I141/I143*100</f>
        <v>8.8114729023653062</v>
      </c>
      <c r="M141" s="661">
        <f>P141/I141*100</f>
        <v>0</v>
      </c>
      <c r="N141" s="662">
        <f>P141/I141</f>
        <v>0</v>
      </c>
      <c r="O141" s="662">
        <f>L141*M141/100</f>
        <v>0</v>
      </c>
      <c r="P141" s="657"/>
      <c r="Q141" s="663">
        <f>L141*M141/100</f>
        <v>0</v>
      </c>
      <c r="R141" s="664">
        <f>I141-P141</f>
        <v>720100</v>
      </c>
      <c r="S141" s="601"/>
    </row>
    <row r="142" spans="2:19">
      <c r="B142" s="710">
        <v>5</v>
      </c>
      <c r="C142" s="711" t="s">
        <v>114</v>
      </c>
      <c r="D142" s="712"/>
      <c r="E142" s="713"/>
      <c r="F142" s="655"/>
      <c r="G142" s="665"/>
      <c r="H142" s="665"/>
      <c r="I142" s="657">
        <v>438000</v>
      </c>
      <c r="J142" s="658"/>
      <c r="K142" s="666"/>
      <c r="L142" s="660">
        <f>I142/I143*100</f>
        <v>5.3595682977864243</v>
      </c>
      <c r="M142" s="661">
        <f>P142/I142*100</f>
        <v>0</v>
      </c>
      <c r="N142" s="662">
        <f>P142/I142</f>
        <v>0</v>
      </c>
      <c r="O142" s="662">
        <f>L142*M142/100</f>
        <v>0</v>
      </c>
      <c r="P142" s="657"/>
      <c r="Q142" s="663">
        <f>L142*M142/100</f>
        <v>0</v>
      </c>
      <c r="R142" s="664">
        <f>I142-P142</f>
        <v>438000</v>
      </c>
      <c r="S142" s="601"/>
    </row>
    <row r="143" spans="2:19" ht="21" thickBot="1">
      <c r="B143" s="675" t="s">
        <v>80</v>
      </c>
      <c r="C143" s="676"/>
      <c r="D143" s="676"/>
      <c r="E143" s="676"/>
      <c r="F143" s="676"/>
      <c r="G143" s="676"/>
      <c r="H143" s="677"/>
      <c r="I143" s="678">
        <f>SUM(I139:I142)</f>
        <v>8172300</v>
      </c>
      <c r="J143" s="679" t="s">
        <v>81</v>
      </c>
      <c r="K143" s="680"/>
      <c r="L143" s="681">
        <f>SUM(L139:L142)</f>
        <v>100</v>
      </c>
      <c r="M143" s="681"/>
      <c r="N143" s="681">
        <f>SUM(N139:N142)</f>
        <v>0.52272727272727271</v>
      </c>
      <c r="O143" s="681">
        <f>SUM(O139:O142)</f>
        <v>42.215777688043751</v>
      </c>
      <c r="P143" s="699">
        <f>SUM(P139:P142)</f>
        <v>3450000</v>
      </c>
      <c r="Q143" s="684">
        <f>SUM(Q139:Q142)</f>
        <v>42.215777688043751</v>
      </c>
      <c r="R143" s="685">
        <f>SUM(R139:R142)</f>
        <v>4722300</v>
      </c>
      <c r="S143" s="601"/>
    </row>
    <row r="144" spans="2:19" ht="15.75" thickTop="1">
      <c r="B144" s="601"/>
      <c r="C144" s="601"/>
      <c r="D144" s="601"/>
      <c r="E144" s="601"/>
      <c r="F144" s="600"/>
      <c r="G144" s="601"/>
      <c r="H144" s="601"/>
      <c r="I144" s="601"/>
      <c r="J144" s="601"/>
      <c r="K144" s="601"/>
      <c r="L144" s="601"/>
      <c r="M144" s="601"/>
      <c r="N144" s="601"/>
      <c r="O144" s="601"/>
      <c r="P144" s="601"/>
      <c r="Q144" s="601"/>
      <c r="R144" s="601"/>
      <c r="S144" s="601"/>
    </row>
    <row r="145" spans="2:19">
      <c r="B145" s="601"/>
      <c r="C145" s="601"/>
      <c r="D145" s="601"/>
      <c r="E145" s="601"/>
      <c r="F145" s="600"/>
      <c r="G145" s="601"/>
      <c r="H145" s="601"/>
      <c r="I145" s="686"/>
      <c r="J145" s="601"/>
      <c r="K145" s="601"/>
      <c r="L145" s="601"/>
      <c r="M145" s="601"/>
      <c r="N145" s="601"/>
      <c r="O145" s="687"/>
      <c r="P145" s="687" t="str">
        <f>P118</f>
        <v>Polebunging, 30 April 2025</v>
      </c>
      <c r="Q145" s="601"/>
      <c r="R145" s="601"/>
      <c r="S145" s="601"/>
    </row>
    <row r="146" spans="2:19">
      <c r="B146" s="601"/>
      <c r="C146" s="601"/>
      <c r="D146" s="601"/>
      <c r="E146" s="601"/>
      <c r="F146" s="600"/>
      <c r="G146" s="601"/>
      <c r="H146" s="601"/>
      <c r="I146" s="601"/>
      <c r="J146" s="601"/>
      <c r="K146" s="601"/>
      <c r="L146" s="601"/>
      <c r="M146" s="601"/>
      <c r="N146" s="601"/>
      <c r="O146" s="688"/>
      <c r="P146" s="688" t="s">
        <v>83</v>
      </c>
      <c r="Q146" s="601"/>
      <c r="R146" s="601"/>
      <c r="S146" s="601"/>
    </row>
    <row r="147" spans="2:19">
      <c r="B147" s="601"/>
      <c r="C147" s="601"/>
      <c r="D147" s="601"/>
      <c r="E147" s="601"/>
      <c r="F147" s="600"/>
      <c r="G147" s="601"/>
      <c r="H147" s="601"/>
      <c r="I147" s="686"/>
      <c r="J147" s="601"/>
      <c r="K147" s="601"/>
      <c r="L147" s="601"/>
      <c r="M147" s="601"/>
      <c r="N147" s="601"/>
      <c r="O147" s="688"/>
      <c r="P147" s="688"/>
      <c r="Q147" s="601"/>
      <c r="R147" s="601"/>
      <c r="S147" s="601"/>
    </row>
    <row r="148" spans="2:19">
      <c r="B148" s="601"/>
      <c r="C148" s="601"/>
      <c r="D148" s="601"/>
      <c r="E148" s="601"/>
      <c r="F148" s="600"/>
      <c r="G148" s="601"/>
      <c r="H148" s="601"/>
      <c r="I148" s="601"/>
      <c r="J148" s="601"/>
      <c r="K148" s="601"/>
      <c r="L148" s="601"/>
      <c r="M148" s="601"/>
      <c r="N148" s="601"/>
      <c r="O148" s="688"/>
      <c r="P148" s="688"/>
      <c r="Q148" s="601"/>
      <c r="R148" s="601"/>
      <c r="S148" s="601"/>
    </row>
    <row r="149" spans="2:19">
      <c r="B149" s="601"/>
      <c r="C149" s="601"/>
      <c r="D149" s="601"/>
      <c r="E149" s="601"/>
      <c r="F149" s="600"/>
      <c r="G149" s="601"/>
      <c r="H149" s="601"/>
      <c r="I149" s="601"/>
      <c r="J149" s="601"/>
      <c r="K149" s="601"/>
      <c r="L149" s="601"/>
      <c r="M149" s="601"/>
      <c r="N149" s="601"/>
      <c r="O149" s="601"/>
      <c r="P149" s="601"/>
      <c r="Q149" s="601"/>
      <c r="R149" s="601"/>
      <c r="S149" s="601"/>
    </row>
    <row r="150" spans="2:19">
      <c r="B150" s="601"/>
      <c r="C150" s="601"/>
      <c r="D150" s="601"/>
      <c r="E150" s="601"/>
      <c r="F150" s="600"/>
      <c r="G150" s="601"/>
      <c r="H150" s="601"/>
      <c r="I150" s="601"/>
      <c r="J150" s="601"/>
      <c r="K150" s="601"/>
      <c r="L150" s="601"/>
      <c r="M150" s="601"/>
      <c r="N150" s="601"/>
      <c r="O150" s="689"/>
      <c r="P150" s="689" t="str">
        <f>P123</f>
        <v>ARMAN,S.Sos</v>
      </c>
      <c r="Q150" s="601"/>
      <c r="R150" s="601"/>
      <c r="S150" s="601"/>
    </row>
    <row r="151" spans="2:19">
      <c r="B151" s="601"/>
      <c r="C151" s="601"/>
      <c r="D151" s="601"/>
      <c r="E151" s="601"/>
      <c r="F151" s="600"/>
      <c r="G151" s="601"/>
      <c r="H151" s="601"/>
      <c r="I151" s="601"/>
      <c r="J151" s="601"/>
      <c r="K151" s="601"/>
      <c r="L151" s="601"/>
      <c r="M151" s="601"/>
      <c r="N151" s="601"/>
      <c r="O151" s="687"/>
      <c r="P151" s="771" t="str">
        <f>P124</f>
        <v>Nip. 197505242005021003</v>
      </c>
      <c r="Q151" s="601"/>
      <c r="R151" s="601"/>
      <c r="S151" s="601"/>
    </row>
    <row r="152" spans="2:19">
      <c r="B152" s="597" t="s">
        <v>47</v>
      </c>
      <c r="C152" s="598"/>
      <c r="D152" s="598"/>
      <c r="E152" s="599"/>
      <c r="F152" s="600"/>
      <c r="G152" s="601"/>
      <c r="H152" s="601"/>
      <c r="I152" s="601"/>
      <c r="J152" s="601"/>
      <c r="K152" s="601"/>
      <c r="L152" s="601"/>
      <c r="M152" s="601"/>
      <c r="N152" s="601"/>
      <c r="O152" s="601"/>
      <c r="P152" s="601"/>
      <c r="Q152" s="601"/>
      <c r="R152" s="601"/>
      <c r="S152" s="601"/>
    </row>
    <row r="153" spans="2:19">
      <c r="B153" s="603" t="s">
        <v>48</v>
      </c>
      <c r="C153" s="604"/>
      <c r="D153" s="604"/>
      <c r="E153" s="605"/>
      <c r="F153" s="600"/>
      <c r="G153" s="601"/>
      <c r="H153" s="601"/>
      <c r="I153" s="601"/>
      <c r="J153" s="601"/>
      <c r="K153" s="601"/>
      <c r="L153" s="601"/>
      <c r="M153" s="601"/>
      <c r="N153" s="601"/>
      <c r="O153" s="601"/>
      <c r="P153" s="601"/>
      <c r="Q153" s="601"/>
      <c r="R153" s="601"/>
      <c r="S153" s="601"/>
    </row>
    <row r="154" spans="2:19" ht="16.5">
      <c r="B154" s="601"/>
      <c r="C154" s="601"/>
      <c r="D154" s="601"/>
      <c r="E154" s="601"/>
      <c r="F154" s="600"/>
      <c r="G154" s="601"/>
      <c r="H154" s="606" t="s">
        <v>49</v>
      </c>
      <c r="I154" s="606"/>
      <c r="J154" s="606"/>
      <c r="K154" s="606"/>
      <c r="L154" s="607"/>
      <c r="M154" s="607"/>
      <c r="N154" s="601"/>
      <c r="O154" s="601"/>
      <c r="P154" s="601"/>
      <c r="Q154" s="601"/>
      <c r="R154" s="601"/>
      <c r="S154" s="601"/>
    </row>
    <row r="155" spans="2:19" ht="16.5">
      <c r="B155" s="601"/>
      <c r="C155" s="601"/>
      <c r="D155" s="601"/>
      <c r="E155" s="601"/>
      <c r="F155" s="600"/>
      <c r="G155" s="601"/>
      <c r="H155" s="606" t="s">
        <v>50</v>
      </c>
      <c r="I155" s="606"/>
      <c r="J155" s="606"/>
      <c r="K155" s="606"/>
      <c r="L155" s="607"/>
      <c r="M155" s="607"/>
      <c r="N155" s="601"/>
      <c r="O155" s="601"/>
      <c r="P155" s="601"/>
      <c r="Q155" s="601"/>
      <c r="R155" s="601"/>
      <c r="S155" s="601"/>
    </row>
    <row r="156" spans="2:19" ht="16.5">
      <c r="B156" s="601"/>
      <c r="C156" s="601"/>
      <c r="D156" s="601"/>
      <c r="E156" s="601"/>
      <c r="F156" s="600"/>
      <c r="G156" s="601"/>
      <c r="H156" s="606" t="s">
        <v>247</v>
      </c>
      <c r="I156" s="606"/>
      <c r="J156" s="606"/>
      <c r="K156" s="606"/>
      <c r="L156" s="607"/>
      <c r="M156" s="607"/>
      <c r="N156" s="601"/>
      <c r="O156" s="601"/>
      <c r="P156" s="601"/>
      <c r="Q156" s="601"/>
      <c r="R156" s="601"/>
      <c r="S156" s="601"/>
    </row>
    <row r="157" spans="2:19" ht="16.5">
      <c r="B157" s="608" t="s">
        <v>52</v>
      </c>
      <c r="C157" s="608"/>
      <c r="D157" s="609" t="s">
        <v>3</v>
      </c>
      <c r="E157" s="601" t="s">
        <v>53</v>
      </c>
      <c r="F157" s="600"/>
      <c r="G157" s="601"/>
      <c r="H157" s="607"/>
      <c r="I157" s="607"/>
      <c r="J157" s="607"/>
      <c r="K157" s="607"/>
      <c r="L157" s="607"/>
      <c r="M157" s="607"/>
      <c r="N157" s="608"/>
      <c r="O157" s="608"/>
      <c r="P157" s="601"/>
      <c r="Q157" s="601"/>
      <c r="R157" s="601"/>
      <c r="S157" s="601"/>
    </row>
    <row r="158" spans="2:19" ht="16.5">
      <c r="B158" s="727" t="s">
        <v>54</v>
      </c>
      <c r="C158" s="608"/>
      <c r="D158" s="609" t="s">
        <v>3</v>
      </c>
      <c r="E158" s="601" t="s">
        <v>115</v>
      </c>
      <c r="F158" s="600"/>
      <c r="G158" s="601"/>
      <c r="H158" s="607"/>
      <c r="I158" s="607"/>
      <c r="J158" s="607"/>
      <c r="K158" s="607"/>
      <c r="L158" s="607"/>
      <c r="M158" s="607"/>
      <c r="N158" s="608"/>
      <c r="O158" s="608"/>
      <c r="P158" s="601"/>
      <c r="Q158" s="601"/>
      <c r="R158" s="601"/>
      <c r="S158" s="601"/>
    </row>
    <row r="159" spans="2:19" ht="17.45" customHeight="1">
      <c r="B159" s="727" t="s">
        <v>56</v>
      </c>
      <c r="C159" s="727"/>
      <c r="D159" s="728" t="s">
        <v>3</v>
      </c>
      <c r="E159" s="729" t="s">
        <v>116</v>
      </c>
      <c r="F159" s="729"/>
      <c r="G159" s="729"/>
      <c r="H159" s="607"/>
      <c r="I159" s="607"/>
      <c r="J159" s="607"/>
      <c r="K159" s="607"/>
      <c r="L159" s="607"/>
      <c r="M159" s="601"/>
      <c r="N159" s="601"/>
      <c r="O159" s="601"/>
      <c r="P159" s="608"/>
      <c r="Q159" s="608"/>
      <c r="R159" s="601"/>
      <c r="S159" s="601"/>
    </row>
    <row r="160" spans="2:19">
      <c r="B160" s="608" t="s">
        <v>58</v>
      </c>
      <c r="C160" s="608"/>
      <c r="D160" s="609" t="s">
        <v>3</v>
      </c>
      <c r="E160" s="601" t="str">
        <f>E106</f>
        <v>Langsung</v>
      </c>
      <c r="F160" s="600"/>
      <c r="G160" s="601"/>
      <c r="H160" s="601"/>
      <c r="I160" s="601"/>
      <c r="J160" s="601"/>
      <c r="K160" s="601"/>
      <c r="L160" s="601"/>
      <c r="M160" s="601"/>
      <c r="N160" s="601" t="str">
        <f>N106</f>
        <v>Keadaan Bulan April 2025</v>
      </c>
      <c r="O160" s="601"/>
      <c r="P160" s="601"/>
      <c r="Q160" s="601"/>
      <c r="R160" s="601"/>
      <c r="S160" s="601"/>
    </row>
    <row r="161" spans="2:21" ht="15.75" thickBot="1">
      <c r="B161" s="608"/>
      <c r="C161" s="608"/>
      <c r="D161" s="608"/>
      <c r="E161" s="601"/>
      <c r="F161" s="600"/>
      <c r="G161" s="601"/>
      <c r="H161" s="601"/>
      <c r="I161" s="601"/>
      <c r="J161" s="601"/>
      <c r="K161" s="601"/>
      <c r="L161" s="601"/>
      <c r="M161" s="601"/>
      <c r="N161" s="601"/>
      <c r="O161" s="601"/>
      <c r="P161" s="600"/>
      <c r="Q161" s="600"/>
      <c r="R161" s="601"/>
      <c r="S161" s="601"/>
    </row>
    <row r="162" spans="2:21" ht="22.5" customHeight="1" thickTop="1">
      <c r="B162" s="730" t="s">
        <v>61</v>
      </c>
      <c r="C162" s="731" t="s">
        <v>62</v>
      </c>
      <c r="D162" s="732"/>
      <c r="E162" s="733"/>
      <c r="F162" s="734" t="s">
        <v>63</v>
      </c>
      <c r="G162" s="735" t="s">
        <v>64</v>
      </c>
      <c r="H162" s="736"/>
      <c r="I162" s="737" t="s">
        <v>65</v>
      </c>
      <c r="J162" s="737" t="s">
        <v>66</v>
      </c>
      <c r="K162" s="737" t="s">
        <v>67</v>
      </c>
      <c r="L162" s="737" t="s">
        <v>68</v>
      </c>
      <c r="M162" s="738" t="s">
        <v>69</v>
      </c>
      <c r="N162" s="739"/>
      <c r="O162" s="738" t="s">
        <v>70</v>
      </c>
      <c r="P162" s="740"/>
      <c r="Q162" s="740"/>
      <c r="R162" s="741" t="s">
        <v>71</v>
      </c>
      <c r="S162" s="601"/>
    </row>
    <row r="163" spans="2:21">
      <c r="B163" s="742"/>
      <c r="C163" s="743"/>
      <c r="D163" s="744"/>
      <c r="E163" s="745"/>
      <c r="F163" s="746"/>
      <c r="G163" s="747" t="s">
        <v>72</v>
      </c>
      <c r="H163" s="747" t="s">
        <v>73</v>
      </c>
      <c r="I163" s="748"/>
      <c r="J163" s="747"/>
      <c r="K163" s="747"/>
      <c r="L163" s="749"/>
      <c r="M163" s="747" t="s">
        <v>16</v>
      </c>
      <c r="N163" s="750" t="s">
        <v>15</v>
      </c>
      <c r="O163" s="750" t="s">
        <v>16</v>
      </c>
      <c r="P163" s="751" t="s">
        <v>15</v>
      </c>
      <c r="Q163" s="752"/>
      <c r="R163" s="753"/>
      <c r="S163" s="601"/>
    </row>
    <row r="164" spans="2:21">
      <c r="B164" s="754"/>
      <c r="C164" s="755"/>
      <c r="D164" s="756"/>
      <c r="E164" s="757"/>
      <c r="F164" s="758"/>
      <c r="G164" s="759"/>
      <c r="H164" s="759"/>
      <c r="I164" s="760"/>
      <c r="J164" s="759"/>
      <c r="K164" s="759"/>
      <c r="L164" s="761"/>
      <c r="M164" s="760"/>
      <c r="N164" s="759"/>
      <c r="O164" s="759"/>
      <c r="P164" s="762" t="s">
        <v>74</v>
      </c>
      <c r="Q164" s="763" t="s">
        <v>18</v>
      </c>
      <c r="R164" s="753"/>
      <c r="S164" s="601"/>
    </row>
    <row r="165" spans="2:21">
      <c r="B165" s="644">
        <v>1</v>
      </c>
      <c r="C165" s="645">
        <v>2</v>
      </c>
      <c r="D165" s="646"/>
      <c r="E165" s="647"/>
      <c r="F165" s="648">
        <v>3</v>
      </c>
      <c r="G165" s="649">
        <v>4</v>
      </c>
      <c r="H165" s="649">
        <v>5</v>
      </c>
      <c r="I165" s="649">
        <v>6</v>
      </c>
      <c r="J165" s="649">
        <v>7</v>
      </c>
      <c r="K165" s="649">
        <v>8</v>
      </c>
      <c r="L165" s="649">
        <v>9</v>
      </c>
      <c r="M165" s="649">
        <v>10</v>
      </c>
      <c r="N165" s="649">
        <v>11</v>
      </c>
      <c r="O165" s="649">
        <v>12</v>
      </c>
      <c r="P165" s="649">
        <v>13</v>
      </c>
      <c r="Q165" s="650">
        <v>14</v>
      </c>
      <c r="R165" s="651">
        <v>15</v>
      </c>
      <c r="S165" s="601"/>
    </row>
    <row r="166" spans="2:21">
      <c r="B166" s="764">
        <v>1</v>
      </c>
      <c r="C166" s="765" t="s">
        <v>75</v>
      </c>
      <c r="D166" s="766"/>
      <c r="E166" s="767"/>
      <c r="F166" s="655"/>
      <c r="G166" s="656" t="s">
        <v>76</v>
      </c>
      <c r="H166" s="656" t="s">
        <v>77</v>
      </c>
      <c r="I166" s="768">
        <v>413200</v>
      </c>
      <c r="J166" s="769" t="s">
        <v>78</v>
      </c>
      <c r="K166" s="770" t="s">
        <v>78</v>
      </c>
      <c r="L166" s="660">
        <f>I166/I171*100</f>
        <v>4.8768397323167356</v>
      </c>
      <c r="M166" s="661">
        <f>P166/I166*100</f>
        <v>0</v>
      </c>
      <c r="N166" s="662">
        <f>P166/I166</f>
        <v>0</v>
      </c>
      <c r="O166" s="662">
        <f>L166*M166/100</f>
        <v>0</v>
      </c>
      <c r="P166" s="768"/>
      <c r="Q166" s="663">
        <f>L166*M166/100</f>
        <v>0</v>
      </c>
      <c r="R166" s="664">
        <f>I166-P166</f>
        <v>413200</v>
      </c>
      <c r="S166" s="601"/>
    </row>
    <row r="167" spans="2:21">
      <c r="B167" s="652">
        <v>2</v>
      </c>
      <c r="C167" s="653" t="s">
        <v>87</v>
      </c>
      <c r="D167" s="601"/>
      <c r="E167" s="654"/>
      <c r="F167" s="655"/>
      <c r="G167" s="665"/>
      <c r="H167" s="665"/>
      <c r="I167" s="657">
        <v>795000</v>
      </c>
      <c r="J167" s="658"/>
      <c r="K167" s="666"/>
      <c r="L167" s="660">
        <f>I167/I171*100</f>
        <v>9.3830774133393131</v>
      </c>
      <c r="M167" s="661">
        <f>P167/I167*100</f>
        <v>0</v>
      </c>
      <c r="N167" s="662">
        <f>P167/I167</f>
        <v>0</v>
      </c>
      <c r="O167" s="662">
        <f>L167*M167/100</f>
        <v>0</v>
      </c>
      <c r="P167" s="657"/>
      <c r="Q167" s="663">
        <f>L167*M167/100</f>
        <v>0</v>
      </c>
      <c r="R167" s="664">
        <f t="shared" ref="R167:R169" si="12">I167-P167</f>
        <v>795000</v>
      </c>
      <c r="S167" s="601"/>
    </row>
    <row r="168" spans="2:21">
      <c r="B168" s="652">
        <v>3</v>
      </c>
      <c r="C168" s="653" t="s">
        <v>88</v>
      </c>
      <c r="D168" s="601"/>
      <c r="E168" s="654"/>
      <c r="F168" s="655"/>
      <c r="G168" s="665"/>
      <c r="H168" s="665"/>
      <c r="I168" s="657">
        <v>1264500</v>
      </c>
      <c r="J168" s="658"/>
      <c r="K168" s="666"/>
      <c r="L168" s="660">
        <f>I168/I171*100</f>
        <v>14.924404263103852</v>
      </c>
      <c r="M168" s="661">
        <f>P168/I168*100</f>
        <v>0</v>
      </c>
      <c r="N168" s="662">
        <f>P168/I168</f>
        <v>0</v>
      </c>
      <c r="O168" s="662">
        <f>L168*M168/100</f>
        <v>0</v>
      </c>
      <c r="P168" s="657"/>
      <c r="Q168" s="663">
        <f t="shared" ref="Q168:Q170" si="13">L168*M168/100</f>
        <v>0</v>
      </c>
      <c r="R168" s="664">
        <f t="shared" si="12"/>
        <v>1264500</v>
      </c>
      <c r="S168" s="601"/>
    </row>
    <row r="169" spans="2:21">
      <c r="B169" s="652">
        <v>4</v>
      </c>
      <c r="C169" s="653" t="s">
        <v>89</v>
      </c>
      <c r="D169" s="601"/>
      <c r="E169" s="654"/>
      <c r="F169" s="655"/>
      <c r="G169" s="665"/>
      <c r="H169" s="665"/>
      <c r="I169" s="657">
        <v>6000000</v>
      </c>
      <c r="J169" s="658"/>
      <c r="K169" s="666"/>
      <c r="L169" s="660">
        <f>I169/I171*100</f>
        <v>70.815678591240101</v>
      </c>
      <c r="M169" s="661">
        <f>P169/I169*100</f>
        <v>22.5</v>
      </c>
      <c r="N169" s="662">
        <f>P169/I169</f>
        <v>0.22500000000000001</v>
      </c>
      <c r="O169" s="662">
        <f>L169*M169/100</f>
        <v>15.933527683029022</v>
      </c>
      <c r="P169" s="657">
        <v>1350000</v>
      </c>
      <c r="Q169" s="663">
        <f t="shared" si="13"/>
        <v>15.933527683029022</v>
      </c>
      <c r="R169" s="664">
        <f t="shared" si="12"/>
        <v>4650000</v>
      </c>
      <c r="S169" s="601"/>
    </row>
    <row r="170" spans="2:21" ht="1.1499999999999999" customHeight="1">
      <c r="B170" s="710"/>
      <c r="C170" s="711"/>
      <c r="D170" s="712"/>
      <c r="E170" s="713"/>
      <c r="F170" s="655"/>
      <c r="G170" s="665"/>
      <c r="H170" s="665"/>
      <c r="I170" s="657"/>
      <c r="J170" s="658"/>
      <c r="K170" s="666"/>
      <c r="L170" s="772"/>
      <c r="M170" s="661"/>
      <c r="N170" s="662"/>
      <c r="O170" s="662"/>
      <c r="P170" s="657"/>
      <c r="Q170" s="663">
        <f t="shared" si="13"/>
        <v>0</v>
      </c>
      <c r="R170" s="664"/>
      <c r="S170" s="601"/>
      <c r="U170" s="773"/>
    </row>
    <row r="171" spans="2:21" ht="21" thickBot="1">
      <c r="B171" s="675" t="s">
        <v>80</v>
      </c>
      <c r="C171" s="676"/>
      <c r="D171" s="676"/>
      <c r="E171" s="676"/>
      <c r="F171" s="676"/>
      <c r="G171" s="676"/>
      <c r="H171" s="677"/>
      <c r="I171" s="678">
        <f>SUM(I166:I170)</f>
        <v>8472700</v>
      </c>
      <c r="J171" s="679" t="s">
        <v>81</v>
      </c>
      <c r="K171" s="680"/>
      <c r="L171" s="681">
        <f>SUM(L166:L170)</f>
        <v>100</v>
      </c>
      <c r="M171" s="698"/>
      <c r="N171" s="681">
        <f>SUM(N166:N170)</f>
        <v>0.22500000000000001</v>
      </c>
      <c r="O171" s="681">
        <f>SUM(O166:O170)</f>
        <v>15.933527683029022</v>
      </c>
      <c r="P171" s="699">
        <f>SUM(P166:P170)</f>
        <v>1350000</v>
      </c>
      <c r="Q171" s="684">
        <f>SUM(Q166:Q170)</f>
        <v>15.933527683029022</v>
      </c>
      <c r="R171" s="685">
        <f>SUM(R166:R170)</f>
        <v>7122700</v>
      </c>
      <c r="S171" s="601"/>
      <c r="U171" s="773"/>
    </row>
    <row r="172" spans="2:21" ht="18" thickTop="1">
      <c r="B172" s="601"/>
      <c r="C172" s="601"/>
      <c r="D172" s="601"/>
      <c r="E172" s="601"/>
      <c r="F172" s="600"/>
      <c r="G172" s="601"/>
      <c r="H172" s="601"/>
      <c r="I172" s="601"/>
      <c r="J172" s="601"/>
      <c r="K172" s="601"/>
      <c r="L172" s="601"/>
      <c r="M172" s="601"/>
      <c r="N172" s="601"/>
      <c r="O172" s="601"/>
      <c r="P172" s="601"/>
      <c r="Q172" s="601"/>
      <c r="R172" s="601"/>
      <c r="S172" s="601"/>
      <c r="U172" s="774">
        <v>2017037705</v>
      </c>
    </row>
    <row r="173" spans="2:21" ht="17.25">
      <c r="B173" s="601"/>
      <c r="C173" s="601"/>
      <c r="D173" s="601"/>
      <c r="E173" s="601"/>
      <c r="F173" s="600"/>
      <c r="G173" s="601"/>
      <c r="H173" s="601"/>
      <c r="I173" s="686"/>
      <c r="J173" s="601"/>
      <c r="K173" s="601"/>
      <c r="L173" s="601"/>
      <c r="M173" s="601"/>
      <c r="N173" s="601"/>
      <c r="O173" s="687"/>
      <c r="P173" s="687" t="str">
        <f>P145</f>
        <v>Polebunging, 30 April 2025</v>
      </c>
      <c r="Q173" s="601"/>
      <c r="R173" s="601"/>
      <c r="S173" s="601"/>
      <c r="U173" s="774">
        <v>2009937705</v>
      </c>
    </row>
    <row r="174" spans="2:21">
      <c r="B174" s="601"/>
      <c r="C174" s="601"/>
      <c r="D174" s="601"/>
      <c r="E174" s="601"/>
      <c r="F174" s="600"/>
      <c r="G174" s="601"/>
      <c r="H174" s="601"/>
      <c r="I174" s="601"/>
      <c r="J174" s="601"/>
      <c r="K174" s="601"/>
      <c r="L174" s="601"/>
      <c r="M174" s="601"/>
      <c r="N174" s="601"/>
      <c r="O174" s="688"/>
      <c r="P174" s="688" t="str">
        <f>P56</f>
        <v>P P T K,</v>
      </c>
      <c r="Q174" s="601"/>
      <c r="R174" s="601"/>
      <c r="S174" s="601"/>
      <c r="U174" s="704">
        <f>U172-U173</f>
        <v>7100000</v>
      </c>
    </row>
    <row r="175" spans="2:21">
      <c r="B175" s="601"/>
      <c r="C175" s="601"/>
      <c r="D175" s="601"/>
      <c r="E175" s="601"/>
      <c r="F175" s="600"/>
      <c r="G175" s="601"/>
      <c r="H175" s="601"/>
      <c r="I175" s="686"/>
      <c r="J175" s="601"/>
      <c r="K175" s="601"/>
      <c r="L175" s="601"/>
      <c r="M175" s="601"/>
      <c r="N175" s="601"/>
      <c r="O175" s="688"/>
      <c r="P175" s="688"/>
      <c r="Q175" s="601"/>
      <c r="R175" s="601"/>
      <c r="S175" s="601"/>
      <c r="U175" s="704" t="e">
        <f>#REF!</f>
        <v>#REF!</v>
      </c>
    </row>
    <row r="176" spans="2:21">
      <c r="B176" s="601"/>
      <c r="C176" s="601"/>
      <c r="D176" s="601"/>
      <c r="E176" s="601"/>
      <c r="F176" s="600"/>
      <c r="G176" s="601"/>
      <c r="H176" s="601"/>
      <c r="I176" s="601"/>
      <c r="J176" s="601"/>
      <c r="K176" s="601"/>
      <c r="L176" s="601"/>
      <c r="M176" s="601"/>
      <c r="N176" s="601"/>
      <c r="O176" s="688"/>
      <c r="P176" s="688"/>
      <c r="Q176" s="601"/>
      <c r="R176" s="601"/>
      <c r="S176" s="601"/>
      <c r="U176" s="704" t="e">
        <f>#REF!</f>
        <v>#REF!</v>
      </c>
    </row>
    <row r="177" spans="2:25">
      <c r="B177" s="601"/>
      <c r="C177" s="601"/>
      <c r="D177" s="601"/>
      <c r="E177" s="601"/>
      <c r="F177" s="600"/>
      <c r="G177" s="601"/>
      <c r="H177" s="601"/>
      <c r="I177" s="601"/>
      <c r="J177" s="601"/>
      <c r="K177" s="601"/>
      <c r="L177" s="601"/>
      <c r="M177" s="601"/>
      <c r="N177" s="601"/>
      <c r="O177" s="601"/>
      <c r="P177" s="601"/>
      <c r="Q177" s="601"/>
      <c r="R177" s="601"/>
      <c r="S177" s="601"/>
      <c r="U177" s="704" t="e">
        <f>#REF!</f>
        <v>#REF!</v>
      </c>
    </row>
    <row r="178" spans="2:25">
      <c r="B178" s="601"/>
      <c r="C178" s="601"/>
      <c r="D178" s="601"/>
      <c r="E178" s="601"/>
      <c r="F178" s="600"/>
      <c r="G178" s="601"/>
      <c r="H178" s="601"/>
      <c r="I178" s="601"/>
      <c r="J178" s="601"/>
      <c r="K178" s="601"/>
      <c r="L178" s="601"/>
      <c r="M178" s="601"/>
      <c r="N178" s="601"/>
      <c r="O178" s="689"/>
      <c r="P178" s="689" t="str">
        <f>P150</f>
        <v>ARMAN,S.Sos</v>
      </c>
      <c r="Q178" s="601"/>
      <c r="R178" s="601"/>
      <c r="S178" s="601"/>
      <c r="U178" s="704" t="e">
        <f>SUM(U175:U177)</f>
        <v>#REF!</v>
      </c>
    </row>
    <row r="179" spans="2:25">
      <c r="B179" s="601"/>
      <c r="C179" s="601"/>
      <c r="D179" s="601"/>
      <c r="E179" s="601"/>
      <c r="F179" s="600"/>
      <c r="G179" s="601"/>
      <c r="H179" s="601"/>
      <c r="I179" s="601"/>
      <c r="J179" s="601"/>
      <c r="K179" s="601"/>
      <c r="L179" s="601"/>
      <c r="M179" s="601"/>
      <c r="N179" s="601"/>
      <c r="O179" s="687"/>
      <c r="P179" s="771" t="str">
        <f>P151</f>
        <v>Nip. 197505242005021003</v>
      </c>
      <c r="Q179" s="601"/>
      <c r="R179" s="601"/>
      <c r="S179" s="601"/>
    </row>
    <row r="180" spans="2:25">
      <c r="B180" s="597" t="s">
        <v>47</v>
      </c>
      <c r="C180" s="598"/>
      <c r="D180" s="598"/>
      <c r="E180" s="599"/>
      <c r="F180" s="600"/>
      <c r="G180" s="601"/>
      <c r="H180" s="601"/>
      <c r="I180" s="601"/>
      <c r="J180" s="601"/>
      <c r="K180" s="601"/>
      <c r="L180" s="601"/>
      <c r="M180" s="601"/>
      <c r="N180" s="601"/>
      <c r="O180" s="601"/>
      <c r="P180" s="601"/>
      <c r="Q180" s="601"/>
      <c r="R180" s="601"/>
      <c r="S180" s="601"/>
      <c r="U180" s="722">
        <v>150000</v>
      </c>
      <c r="V180" s="602">
        <v>4</v>
      </c>
      <c r="W180" s="723">
        <f>U180*V180</f>
        <v>600000</v>
      </c>
      <c r="X180" s="602" t="s">
        <v>117</v>
      </c>
      <c r="Y180" s="602">
        <v>3</v>
      </c>
    </row>
    <row r="181" spans="2:25">
      <c r="B181" s="603" t="s">
        <v>48</v>
      </c>
      <c r="C181" s="604"/>
      <c r="D181" s="604"/>
      <c r="E181" s="605"/>
      <c r="F181" s="600"/>
      <c r="G181" s="601"/>
      <c r="H181" s="601"/>
      <c r="I181" s="601"/>
      <c r="J181" s="601"/>
      <c r="K181" s="601"/>
      <c r="L181" s="601"/>
      <c r="M181" s="601"/>
      <c r="N181" s="601"/>
      <c r="O181" s="601"/>
      <c r="P181" s="601"/>
      <c r="Q181" s="601"/>
      <c r="R181" s="601"/>
      <c r="S181" s="601"/>
      <c r="U181" s="722">
        <v>50000</v>
      </c>
      <c r="V181" s="602">
        <v>46</v>
      </c>
      <c r="W181" s="723">
        <f>U181*V181</f>
        <v>2300000</v>
      </c>
      <c r="X181" s="602" t="s">
        <v>118</v>
      </c>
      <c r="Y181" s="602">
        <v>1</v>
      </c>
    </row>
    <row r="182" spans="2:25" ht="16.5">
      <c r="B182" s="601"/>
      <c r="C182" s="601"/>
      <c r="D182" s="601"/>
      <c r="E182" s="601"/>
      <c r="F182" s="600"/>
      <c r="G182" s="601"/>
      <c r="H182" s="606" t="s">
        <v>49</v>
      </c>
      <c r="I182" s="606"/>
      <c r="J182" s="606"/>
      <c r="K182" s="606"/>
      <c r="L182" s="607"/>
      <c r="M182" s="607"/>
      <c r="N182" s="601"/>
      <c r="O182" s="601"/>
      <c r="P182" s="601"/>
      <c r="Q182" s="601"/>
      <c r="R182" s="601"/>
      <c r="S182" s="601"/>
      <c r="U182" s="722">
        <v>70000</v>
      </c>
      <c r="V182" s="602">
        <v>60</v>
      </c>
      <c r="W182" s="723">
        <f>U182*V182</f>
        <v>4200000</v>
      </c>
      <c r="X182" s="602" t="s">
        <v>119</v>
      </c>
      <c r="Y182" s="602">
        <v>20</v>
      </c>
    </row>
    <row r="183" spans="2:25" ht="16.5">
      <c r="B183" s="601"/>
      <c r="C183" s="601"/>
      <c r="D183" s="601"/>
      <c r="E183" s="601"/>
      <c r="F183" s="600"/>
      <c r="G183" s="601"/>
      <c r="H183" s="606" t="s">
        <v>50</v>
      </c>
      <c r="I183" s="606"/>
      <c r="J183" s="606"/>
      <c r="K183" s="606"/>
      <c r="L183" s="607"/>
      <c r="M183" s="607"/>
      <c r="N183" s="601"/>
      <c r="O183" s="601"/>
      <c r="P183" s="601"/>
      <c r="Q183" s="601"/>
      <c r="R183" s="601"/>
      <c r="S183" s="601"/>
      <c r="W183" s="723">
        <f>SUM(W180:W182)</f>
        <v>7100000</v>
      </c>
      <c r="X183" s="602" t="s">
        <v>120</v>
      </c>
      <c r="Y183" s="602">
        <v>20</v>
      </c>
    </row>
    <row r="184" spans="2:25" ht="16.5">
      <c r="B184" s="601"/>
      <c r="C184" s="601"/>
      <c r="D184" s="601"/>
      <c r="E184" s="601"/>
      <c r="F184" s="600"/>
      <c r="G184" s="601"/>
      <c r="H184" s="606" t="s">
        <v>247</v>
      </c>
      <c r="I184" s="606"/>
      <c r="J184" s="606"/>
      <c r="K184" s="606"/>
      <c r="L184" s="607"/>
      <c r="M184" s="607"/>
      <c r="N184" s="601"/>
      <c r="O184" s="601"/>
      <c r="P184" s="601"/>
      <c r="Q184" s="601"/>
      <c r="R184" s="601"/>
      <c r="S184" s="601"/>
      <c r="X184" s="602" t="s">
        <v>121</v>
      </c>
      <c r="Y184" s="602">
        <v>20</v>
      </c>
    </row>
    <row r="185" spans="2:25" ht="16.5">
      <c r="B185" s="608" t="s">
        <v>52</v>
      </c>
      <c r="C185" s="608"/>
      <c r="D185" s="609" t="s">
        <v>3</v>
      </c>
      <c r="E185" s="601" t="s">
        <v>53</v>
      </c>
      <c r="F185" s="600"/>
      <c r="G185" s="601"/>
      <c r="H185" s="607"/>
      <c r="I185" s="607"/>
      <c r="J185" s="607"/>
      <c r="K185" s="607"/>
      <c r="L185" s="607"/>
      <c r="M185" s="607"/>
      <c r="N185" s="608"/>
      <c r="O185" s="608"/>
      <c r="P185" s="601"/>
      <c r="Q185" s="601"/>
      <c r="R185" s="601"/>
      <c r="S185" s="601"/>
      <c r="X185" s="602" t="s">
        <v>122</v>
      </c>
      <c r="Y185" s="602">
        <v>15</v>
      </c>
    </row>
    <row r="186" spans="2:25" ht="16.5">
      <c r="B186" s="727" t="s">
        <v>54</v>
      </c>
      <c r="C186" s="608"/>
      <c r="D186" s="609" t="s">
        <v>3</v>
      </c>
      <c r="E186" s="601" t="s">
        <v>24</v>
      </c>
      <c r="F186" s="600"/>
      <c r="G186" s="601"/>
      <c r="H186" s="607"/>
      <c r="I186" s="607"/>
      <c r="J186" s="607"/>
      <c r="K186" s="607"/>
      <c r="L186" s="607"/>
      <c r="M186" s="607"/>
      <c r="N186" s="608"/>
      <c r="O186" s="608"/>
      <c r="P186" s="601"/>
      <c r="Q186" s="601"/>
      <c r="R186" s="601"/>
      <c r="S186" s="601"/>
      <c r="X186" s="602" t="s">
        <v>123</v>
      </c>
      <c r="Y186" s="602">
        <v>15</v>
      </c>
    </row>
    <row r="187" spans="2:25" ht="16.5" customHeight="1">
      <c r="B187" s="727" t="s">
        <v>56</v>
      </c>
      <c r="C187" s="727"/>
      <c r="D187" s="728" t="s">
        <v>3</v>
      </c>
      <c r="E187" s="729" t="s">
        <v>124</v>
      </c>
      <c r="F187" s="729"/>
      <c r="G187" s="729"/>
      <c r="H187" s="607"/>
      <c r="I187" s="607"/>
      <c r="J187" s="607"/>
      <c r="K187" s="607"/>
      <c r="L187" s="607"/>
      <c r="M187" s="601"/>
      <c r="N187" s="601"/>
      <c r="O187" s="601"/>
      <c r="P187" s="608"/>
      <c r="Q187" s="608"/>
      <c r="R187" s="601"/>
      <c r="S187" s="601"/>
      <c r="U187" s="723" t="e">
        <f>U178-W183</f>
        <v>#REF!</v>
      </c>
      <c r="X187" s="602" t="s">
        <v>125</v>
      </c>
      <c r="Y187" s="602">
        <v>16</v>
      </c>
    </row>
    <row r="188" spans="2:25">
      <c r="B188" s="608" t="s">
        <v>58</v>
      </c>
      <c r="C188" s="608"/>
      <c r="D188" s="609" t="s">
        <v>3</v>
      </c>
      <c r="E188" s="601" t="str">
        <f>E133</f>
        <v>Langsung</v>
      </c>
      <c r="F188" s="600"/>
      <c r="G188" s="601"/>
      <c r="H188" s="601"/>
      <c r="I188" s="601"/>
      <c r="J188" s="601"/>
      <c r="K188" s="601"/>
      <c r="L188" s="601"/>
      <c r="M188" s="601"/>
      <c r="N188" s="601" t="str">
        <f>N133</f>
        <v>Keadaan Bulan April 2025</v>
      </c>
      <c r="O188" s="601"/>
      <c r="P188" s="601"/>
      <c r="Q188" s="601"/>
      <c r="R188" s="601"/>
      <c r="S188" s="601"/>
    </row>
    <row r="189" spans="2:25" ht="15.75" thickBot="1">
      <c r="B189" s="608"/>
      <c r="C189" s="608"/>
      <c r="D189" s="608"/>
      <c r="E189" s="601"/>
      <c r="F189" s="600"/>
      <c r="G189" s="601"/>
      <c r="H189" s="601"/>
      <c r="I189" s="601"/>
      <c r="J189" s="601"/>
      <c r="K189" s="601"/>
      <c r="L189" s="601"/>
      <c r="M189" s="601"/>
      <c r="N189" s="601"/>
      <c r="O189" s="601"/>
      <c r="P189" s="600"/>
      <c r="Q189" s="600"/>
      <c r="R189" s="601"/>
      <c r="S189" s="601"/>
    </row>
    <row r="190" spans="2:25" ht="29.25" customHeight="1" thickTop="1">
      <c r="B190" s="730" t="s">
        <v>61</v>
      </c>
      <c r="C190" s="731" t="s">
        <v>62</v>
      </c>
      <c r="D190" s="732"/>
      <c r="E190" s="734"/>
      <c r="F190" s="737" t="s">
        <v>63</v>
      </c>
      <c r="G190" s="735" t="s">
        <v>64</v>
      </c>
      <c r="H190" s="736"/>
      <c r="I190" s="737" t="s">
        <v>65</v>
      </c>
      <c r="J190" s="737" t="s">
        <v>66</v>
      </c>
      <c r="K190" s="737" t="s">
        <v>67</v>
      </c>
      <c r="L190" s="737" t="s">
        <v>68</v>
      </c>
      <c r="M190" s="738" t="s">
        <v>69</v>
      </c>
      <c r="N190" s="739"/>
      <c r="O190" s="738" t="s">
        <v>70</v>
      </c>
      <c r="P190" s="740"/>
      <c r="Q190" s="739"/>
      <c r="R190" s="741" t="s">
        <v>71</v>
      </c>
      <c r="S190" s="601"/>
    </row>
    <row r="191" spans="2:25" ht="14.25" customHeight="1">
      <c r="B191" s="775"/>
      <c r="C191" s="776"/>
      <c r="D191" s="777"/>
      <c r="E191" s="746"/>
      <c r="F191" s="747"/>
      <c r="G191" s="750" t="s">
        <v>72</v>
      </c>
      <c r="H191" s="750" t="s">
        <v>73</v>
      </c>
      <c r="I191" s="747"/>
      <c r="J191" s="747"/>
      <c r="K191" s="747"/>
      <c r="L191" s="747"/>
      <c r="M191" s="750" t="s">
        <v>16</v>
      </c>
      <c r="N191" s="750" t="s">
        <v>15</v>
      </c>
      <c r="O191" s="750" t="s">
        <v>16</v>
      </c>
      <c r="P191" s="751" t="s">
        <v>15</v>
      </c>
      <c r="Q191" s="778"/>
      <c r="R191" s="753"/>
      <c r="S191" s="601"/>
    </row>
    <row r="192" spans="2:25">
      <c r="B192" s="779"/>
      <c r="C192" s="780"/>
      <c r="D192" s="781"/>
      <c r="E192" s="758"/>
      <c r="F192" s="759"/>
      <c r="G192" s="759"/>
      <c r="H192" s="759"/>
      <c r="I192" s="759"/>
      <c r="J192" s="759"/>
      <c r="K192" s="759"/>
      <c r="L192" s="759"/>
      <c r="M192" s="759"/>
      <c r="N192" s="759"/>
      <c r="O192" s="759"/>
      <c r="P192" s="762" t="s">
        <v>74</v>
      </c>
      <c r="Q192" s="763" t="s">
        <v>18</v>
      </c>
      <c r="R192" s="782"/>
      <c r="S192" s="601"/>
    </row>
    <row r="193" spans="2:19">
      <c r="B193" s="644">
        <v>1</v>
      </c>
      <c r="C193" s="645">
        <v>2</v>
      </c>
      <c r="D193" s="646"/>
      <c r="E193" s="647"/>
      <c r="F193" s="648">
        <v>3</v>
      </c>
      <c r="G193" s="649">
        <v>4</v>
      </c>
      <c r="H193" s="649">
        <v>5</v>
      </c>
      <c r="I193" s="649">
        <v>6</v>
      </c>
      <c r="J193" s="649">
        <v>7</v>
      </c>
      <c r="K193" s="649">
        <v>8</v>
      </c>
      <c r="L193" s="649">
        <v>9</v>
      </c>
      <c r="M193" s="649">
        <v>10</v>
      </c>
      <c r="N193" s="649">
        <v>11</v>
      </c>
      <c r="O193" s="649">
        <v>12</v>
      </c>
      <c r="P193" s="649">
        <v>13</v>
      </c>
      <c r="Q193" s="650">
        <v>14</v>
      </c>
      <c r="R193" s="651">
        <v>15</v>
      </c>
      <c r="S193" s="601"/>
    </row>
    <row r="194" spans="2:19" ht="26.45" customHeight="1">
      <c r="B194" s="764">
        <v>1</v>
      </c>
      <c r="C194" s="765" t="s">
        <v>126</v>
      </c>
      <c r="D194" s="766"/>
      <c r="E194" s="767"/>
      <c r="F194" s="655"/>
      <c r="G194" s="656" t="s">
        <v>76</v>
      </c>
      <c r="H194" s="656" t="s">
        <v>77</v>
      </c>
      <c r="I194" s="768">
        <v>1800000</v>
      </c>
      <c r="J194" s="769" t="s">
        <v>78</v>
      </c>
      <c r="K194" s="770" t="s">
        <v>78</v>
      </c>
      <c r="L194" s="660">
        <f>I194/I199*100</f>
        <v>38.461538461538467</v>
      </c>
      <c r="M194" s="661">
        <f>P194/I194*100</f>
        <v>0</v>
      </c>
      <c r="N194" s="662">
        <f>P194/I194</f>
        <v>0</v>
      </c>
      <c r="O194" s="662">
        <f>L194*M194/100</f>
        <v>0</v>
      </c>
      <c r="P194" s="768"/>
      <c r="Q194" s="663">
        <f>L194*M194/100</f>
        <v>0</v>
      </c>
      <c r="R194" s="664">
        <f>I194-P194</f>
        <v>1800000</v>
      </c>
      <c r="S194" s="601"/>
    </row>
    <row r="195" spans="2:19" ht="15.75" customHeight="1">
      <c r="B195" s="764">
        <v>2</v>
      </c>
      <c r="C195" s="765" t="s">
        <v>126</v>
      </c>
      <c r="D195" s="766"/>
      <c r="E195" s="767"/>
      <c r="F195" s="655"/>
      <c r="G195" s="665"/>
      <c r="H195" s="665"/>
      <c r="I195" s="768">
        <v>2880000</v>
      </c>
      <c r="J195" s="769"/>
      <c r="K195" s="769"/>
      <c r="L195" s="660">
        <f>I195/I199*100</f>
        <v>61.53846153846154</v>
      </c>
      <c r="M195" s="661"/>
      <c r="N195" s="662"/>
      <c r="O195" s="662"/>
      <c r="P195" s="768"/>
      <c r="Q195" s="663"/>
      <c r="R195" s="664">
        <f>I195-P195</f>
        <v>2880000</v>
      </c>
      <c r="S195" s="601"/>
    </row>
    <row r="196" spans="2:19" ht="26.45" customHeight="1">
      <c r="B196" s="652"/>
      <c r="C196" s="653"/>
      <c r="D196" s="601"/>
      <c r="E196" s="654"/>
      <c r="F196" s="655"/>
      <c r="G196" s="665"/>
      <c r="H196" s="665"/>
      <c r="I196" s="657"/>
      <c r="J196" s="658"/>
      <c r="K196" s="666"/>
      <c r="L196" s="660"/>
      <c r="M196" s="661"/>
      <c r="N196" s="662"/>
      <c r="O196" s="662"/>
      <c r="P196" s="657"/>
      <c r="Q196" s="663"/>
      <c r="R196" s="664"/>
      <c r="S196" s="601"/>
    </row>
    <row r="197" spans="2:19" ht="15" hidden="1" customHeight="1">
      <c r="B197" s="652"/>
      <c r="C197" s="653"/>
      <c r="D197" s="601"/>
      <c r="E197" s="654"/>
      <c r="F197" s="655"/>
      <c r="G197" s="665"/>
      <c r="H197" s="665"/>
      <c r="I197" s="657"/>
      <c r="J197" s="658"/>
      <c r="K197" s="666"/>
      <c r="L197" s="660"/>
      <c r="M197" s="661"/>
      <c r="N197" s="662"/>
      <c r="O197" s="662"/>
      <c r="P197" s="657"/>
      <c r="Q197" s="663"/>
      <c r="R197" s="664"/>
      <c r="S197" s="601"/>
    </row>
    <row r="198" spans="2:19" ht="15" hidden="1" customHeight="1">
      <c r="B198" s="710"/>
      <c r="C198" s="783"/>
      <c r="D198" s="784"/>
      <c r="E198" s="785"/>
      <c r="F198" s="655"/>
      <c r="G198" s="671"/>
      <c r="H198" s="671"/>
      <c r="I198" s="657"/>
      <c r="J198" s="658"/>
      <c r="K198" s="666"/>
      <c r="L198" s="772"/>
      <c r="M198" s="661"/>
      <c r="N198" s="662"/>
      <c r="O198" s="662"/>
      <c r="P198" s="657"/>
      <c r="Q198" s="663"/>
      <c r="R198" s="664"/>
      <c r="S198" s="601"/>
    </row>
    <row r="199" spans="2:19" ht="21" thickBot="1">
      <c r="B199" s="675" t="s">
        <v>80</v>
      </c>
      <c r="C199" s="676"/>
      <c r="D199" s="676"/>
      <c r="E199" s="676"/>
      <c r="F199" s="676"/>
      <c r="G199" s="676"/>
      <c r="H199" s="677"/>
      <c r="I199" s="678">
        <f>SUM(I194:I198)</f>
        <v>4680000</v>
      </c>
      <c r="J199" s="679" t="s">
        <v>81</v>
      </c>
      <c r="K199" s="680"/>
      <c r="L199" s="681">
        <f>SUM(L194:L198)</f>
        <v>100</v>
      </c>
      <c r="M199" s="698"/>
      <c r="N199" s="681">
        <f>SUM(N194:N198)</f>
        <v>0</v>
      </c>
      <c r="O199" s="681">
        <f>SUM(O194:O198)</f>
        <v>0</v>
      </c>
      <c r="P199" s="699">
        <f>SUM(P194:P198)</f>
        <v>0</v>
      </c>
      <c r="Q199" s="684">
        <f>SUM(Q194:Q198)</f>
        <v>0</v>
      </c>
      <c r="R199" s="685">
        <f>SUM(R194:R198)</f>
        <v>4680000</v>
      </c>
      <c r="S199" s="601"/>
    </row>
    <row r="200" spans="2:19" ht="15.75" thickTop="1">
      <c r="B200" s="601"/>
      <c r="C200" s="601"/>
      <c r="D200" s="601"/>
      <c r="E200" s="601"/>
      <c r="F200" s="600"/>
      <c r="G200" s="601"/>
      <c r="H200" s="601"/>
      <c r="I200" s="601"/>
      <c r="J200" s="601"/>
      <c r="K200" s="601"/>
      <c r="L200" s="601"/>
      <c r="M200" s="601"/>
      <c r="N200" s="601"/>
      <c r="O200" s="601"/>
      <c r="P200" s="601"/>
      <c r="Q200" s="601"/>
      <c r="R200" s="601"/>
      <c r="S200" s="601"/>
    </row>
    <row r="201" spans="2:19">
      <c r="B201" s="601"/>
      <c r="C201" s="601"/>
      <c r="D201" s="601"/>
      <c r="E201" s="601"/>
      <c r="F201" s="600"/>
      <c r="G201" s="601"/>
      <c r="H201" s="601"/>
      <c r="I201" s="686"/>
      <c r="J201" s="601"/>
      <c r="K201" s="601"/>
      <c r="L201" s="601"/>
      <c r="M201" s="601"/>
      <c r="N201" s="601"/>
      <c r="O201" s="687"/>
      <c r="P201" s="687" t="str">
        <f>P145</f>
        <v>Polebunging, 30 April 2025</v>
      </c>
      <c r="Q201" s="601"/>
      <c r="R201" s="601"/>
      <c r="S201" s="601"/>
    </row>
    <row r="202" spans="2:19">
      <c r="B202" s="601"/>
      <c r="C202" s="601"/>
      <c r="D202" s="601"/>
      <c r="E202" s="601"/>
      <c r="F202" s="600"/>
      <c r="G202" s="601"/>
      <c r="H202" s="601"/>
      <c r="I202" s="601"/>
      <c r="J202" s="601"/>
      <c r="K202" s="601"/>
      <c r="L202" s="601"/>
      <c r="M202" s="601"/>
      <c r="N202" s="601"/>
      <c r="O202" s="688"/>
      <c r="P202" s="688" t="s">
        <v>83</v>
      </c>
      <c r="Q202" s="601"/>
      <c r="R202" s="601"/>
      <c r="S202" s="601"/>
    </row>
    <row r="203" spans="2:19">
      <c r="B203" s="600"/>
      <c r="C203" s="601"/>
      <c r="D203" s="601"/>
      <c r="E203" s="601"/>
      <c r="F203" s="600"/>
      <c r="G203" s="601"/>
      <c r="H203" s="601"/>
      <c r="I203" s="686"/>
      <c r="J203" s="601"/>
      <c r="K203" s="601"/>
      <c r="L203" s="601"/>
      <c r="M203" s="601"/>
      <c r="N203" s="601"/>
      <c r="O203" s="688"/>
      <c r="P203" s="688"/>
      <c r="Q203" s="601"/>
      <c r="R203" s="601"/>
      <c r="S203" s="601"/>
    </row>
    <row r="204" spans="2:19">
      <c r="B204" s="601"/>
      <c r="C204" s="601"/>
      <c r="D204" s="601"/>
      <c r="E204" s="601"/>
      <c r="F204" s="600"/>
      <c r="G204" s="601"/>
      <c r="H204" s="601"/>
      <c r="I204" s="601"/>
      <c r="J204" s="601"/>
      <c r="K204" s="601"/>
      <c r="L204" s="601"/>
      <c r="M204" s="601"/>
      <c r="N204" s="601"/>
      <c r="O204" s="688"/>
      <c r="P204" s="688"/>
      <c r="Q204" s="601"/>
      <c r="R204" s="601"/>
      <c r="S204" s="601"/>
    </row>
    <row r="205" spans="2:19">
      <c r="B205" s="601"/>
      <c r="C205" s="601"/>
      <c r="D205" s="601"/>
      <c r="E205" s="601"/>
      <c r="F205" s="600"/>
      <c r="G205" s="601"/>
      <c r="H205" s="601"/>
      <c r="I205" s="601"/>
      <c r="J205" s="601"/>
      <c r="K205" s="601"/>
      <c r="L205" s="601"/>
      <c r="M205" s="601"/>
      <c r="N205" s="601"/>
      <c r="O205" s="601"/>
      <c r="P205" s="601"/>
      <c r="Q205" s="601"/>
      <c r="R205" s="601"/>
      <c r="S205" s="601"/>
    </row>
    <row r="206" spans="2:19">
      <c r="B206" s="601"/>
      <c r="C206" s="601"/>
      <c r="D206" s="601"/>
      <c r="E206" s="601"/>
      <c r="F206" s="600"/>
      <c r="G206" s="601"/>
      <c r="H206" s="601"/>
      <c r="I206" s="601"/>
      <c r="J206" s="601"/>
      <c r="K206" s="601"/>
      <c r="L206" s="601"/>
      <c r="M206" s="601"/>
      <c r="N206" s="601"/>
      <c r="O206" s="689"/>
      <c r="P206" s="689" t="s">
        <v>127</v>
      </c>
      <c r="Q206" s="601"/>
      <c r="R206" s="601"/>
      <c r="S206" s="601"/>
    </row>
    <row r="207" spans="2:19">
      <c r="B207" s="601"/>
      <c r="C207" s="601"/>
      <c r="D207" s="601"/>
      <c r="E207" s="601"/>
      <c r="F207" s="600"/>
      <c r="G207" s="601"/>
      <c r="H207" s="601"/>
      <c r="I207" s="601"/>
      <c r="J207" s="601"/>
      <c r="K207" s="601"/>
      <c r="L207" s="601"/>
      <c r="M207" s="601"/>
      <c r="N207" s="601"/>
      <c r="O207" s="687"/>
      <c r="P207" s="771" t="s">
        <v>128</v>
      </c>
      <c r="Q207" s="601"/>
      <c r="R207" s="601"/>
      <c r="S207" s="601"/>
    </row>
    <row r="208" spans="2:19">
      <c r="B208" s="597" t="s">
        <v>47</v>
      </c>
      <c r="C208" s="598"/>
      <c r="D208" s="598"/>
      <c r="E208" s="599"/>
      <c r="F208" s="600"/>
      <c r="G208" s="601"/>
      <c r="H208" s="601"/>
      <c r="I208" s="601"/>
      <c r="J208" s="601"/>
      <c r="K208" s="601"/>
      <c r="L208" s="601"/>
      <c r="M208" s="601"/>
      <c r="N208" s="601"/>
      <c r="O208" s="601"/>
      <c r="P208" s="601"/>
      <c r="Q208" s="601"/>
      <c r="R208" s="601"/>
      <c r="S208" s="601"/>
    </row>
    <row r="209" spans="2:19">
      <c r="B209" s="603" t="s">
        <v>48</v>
      </c>
      <c r="C209" s="604"/>
      <c r="D209" s="604"/>
      <c r="E209" s="605"/>
      <c r="F209" s="600"/>
      <c r="G209" s="601"/>
      <c r="H209" s="601"/>
      <c r="I209" s="601"/>
      <c r="J209" s="601"/>
      <c r="K209" s="601"/>
      <c r="L209" s="601"/>
      <c r="M209" s="601"/>
      <c r="N209" s="601"/>
      <c r="O209" s="601"/>
      <c r="P209" s="601"/>
      <c r="Q209" s="601"/>
      <c r="R209" s="601"/>
      <c r="S209" s="601"/>
    </row>
    <row r="210" spans="2:19" ht="16.5">
      <c r="B210" s="601"/>
      <c r="C210" s="601"/>
      <c r="D210" s="601"/>
      <c r="E210" s="601"/>
      <c r="F210" s="600"/>
      <c r="G210" s="601"/>
      <c r="H210" s="606" t="s">
        <v>49</v>
      </c>
      <c r="I210" s="606"/>
      <c r="J210" s="606"/>
      <c r="K210" s="606"/>
      <c r="L210" s="607"/>
      <c r="M210" s="607"/>
      <c r="N210" s="601"/>
      <c r="O210" s="601"/>
      <c r="P210" s="601"/>
      <c r="Q210" s="601"/>
      <c r="R210" s="601"/>
      <c r="S210" s="601"/>
    </row>
    <row r="211" spans="2:19" ht="16.5">
      <c r="B211" s="601"/>
      <c r="C211" s="601"/>
      <c r="D211" s="601"/>
      <c r="E211" s="601"/>
      <c r="F211" s="600"/>
      <c r="G211" s="601"/>
      <c r="H211" s="606" t="s">
        <v>50</v>
      </c>
      <c r="I211" s="606"/>
      <c r="J211" s="606"/>
      <c r="K211" s="606"/>
      <c r="L211" s="607"/>
      <c r="M211" s="607"/>
      <c r="N211" s="601"/>
      <c r="O211" s="601"/>
      <c r="P211" s="601"/>
      <c r="Q211" s="601"/>
      <c r="R211" s="601"/>
      <c r="S211" s="601"/>
    </row>
    <row r="212" spans="2:19" ht="16.5">
      <c r="B212" s="601"/>
      <c r="C212" s="601"/>
      <c r="D212" s="601"/>
      <c r="E212" s="601"/>
      <c r="F212" s="600"/>
      <c r="G212" s="601"/>
      <c r="H212" s="606" t="s">
        <v>247</v>
      </c>
      <c r="I212" s="606"/>
      <c r="J212" s="606"/>
      <c r="K212" s="606"/>
      <c r="L212" s="607"/>
      <c r="M212" s="607"/>
      <c r="N212" s="601"/>
      <c r="O212" s="601"/>
      <c r="P212" s="601"/>
      <c r="Q212" s="601"/>
      <c r="R212" s="601"/>
      <c r="S212" s="601"/>
    </row>
    <row r="213" spans="2:19" ht="16.5">
      <c r="B213" s="608" t="s">
        <v>52</v>
      </c>
      <c r="C213" s="608"/>
      <c r="D213" s="609" t="s">
        <v>3</v>
      </c>
      <c r="E213" s="601" t="s">
        <v>53</v>
      </c>
      <c r="F213" s="600"/>
      <c r="G213" s="601"/>
      <c r="H213" s="607"/>
      <c r="I213" s="607"/>
      <c r="J213" s="607"/>
      <c r="K213" s="607"/>
      <c r="L213" s="607"/>
      <c r="M213" s="607"/>
      <c r="N213" s="608"/>
      <c r="O213" s="608"/>
      <c r="P213" s="601"/>
      <c r="Q213" s="601"/>
      <c r="R213" s="601"/>
      <c r="S213" s="601"/>
    </row>
    <row r="214" spans="2:19" ht="16.5">
      <c r="B214" s="727" t="s">
        <v>54</v>
      </c>
      <c r="C214" s="608"/>
      <c r="D214" s="609" t="s">
        <v>3</v>
      </c>
      <c r="E214" s="601" t="s">
        <v>24</v>
      </c>
      <c r="F214" s="600"/>
      <c r="G214" s="601"/>
      <c r="H214" s="607"/>
      <c r="I214" s="607"/>
      <c r="J214" s="607"/>
      <c r="K214" s="607"/>
      <c r="L214" s="607"/>
      <c r="M214" s="607"/>
      <c r="N214" s="608"/>
      <c r="O214" s="608"/>
      <c r="P214" s="601"/>
      <c r="Q214" s="601"/>
      <c r="R214" s="601"/>
      <c r="S214" s="601"/>
    </row>
    <row r="215" spans="2:19" ht="16.5">
      <c r="B215" s="727" t="s">
        <v>56</v>
      </c>
      <c r="C215" s="727"/>
      <c r="D215" s="728" t="s">
        <v>3</v>
      </c>
      <c r="E215" s="729" t="s">
        <v>129</v>
      </c>
      <c r="F215" s="729"/>
      <c r="G215" s="729"/>
      <c r="H215" s="607"/>
      <c r="I215" s="607"/>
      <c r="J215" s="607"/>
      <c r="K215" s="607"/>
      <c r="L215" s="607"/>
      <c r="M215" s="601"/>
      <c r="N215" s="601"/>
      <c r="O215" s="601"/>
      <c r="P215" s="608"/>
      <c r="Q215" s="608"/>
      <c r="R215" s="601"/>
      <c r="S215" s="601"/>
    </row>
    <row r="216" spans="2:19">
      <c r="B216" s="608" t="s">
        <v>58</v>
      </c>
      <c r="C216" s="608"/>
      <c r="D216" s="609" t="s">
        <v>3</v>
      </c>
      <c r="E216" s="601" t="str">
        <f>E186</f>
        <v>Administrasi Umum Perangkat Daerah</v>
      </c>
      <c r="F216" s="600"/>
      <c r="G216" s="601"/>
      <c r="H216" s="601"/>
      <c r="I216" s="601"/>
      <c r="J216" s="601"/>
      <c r="K216" s="601"/>
      <c r="L216" s="601"/>
      <c r="M216" s="601"/>
      <c r="N216" s="601" t="str">
        <f>N42</f>
        <v>Keadaan Bulan April 2025</v>
      </c>
      <c r="O216" s="601"/>
      <c r="P216" s="601"/>
      <c r="Q216" s="601"/>
      <c r="R216" s="601"/>
      <c r="S216" s="601"/>
    </row>
    <row r="217" spans="2:19" ht="15.75" thickBot="1">
      <c r="B217" s="608"/>
      <c r="C217" s="608"/>
      <c r="D217" s="608"/>
      <c r="E217" s="601"/>
      <c r="F217" s="600"/>
      <c r="G217" s="601"/>
      <c r="H217" s="601"/>
      <c r="I217" s="601"/>
      <c r="J217" s="601"/>
      <c r="K217" s="601"/>
      <c r="L217" s="601"/>
      <c r="M217" s="601"/>
      <c r="N217" s="601"/>
      <c r="O217" s="601"/>
      <c r="P217" s="600"/>
      <c r="Q217" s="600"/>
      <c r="R217" s="601"/>
      <c r="S217" s="601"/>
    </row>
    <row r="218" spans="2:19" ht="29.25" customHeight="1" thickTop="1">
      <c r="B218" s="730" t="s">
        <v>61</v>
      </c>
      <c r="C218" s="731" t="s">
        <v>62</v>
      </c>
      <c r="D218" s="732"/>
      <c r="E218" s="733"/>
      <c r="F218" s="734" t="s">
        <v>63</v>
      </c>
      <c r="G218" s="735" t="s">
        <v>64</v>
      </c>
      <c r="H218" s="736"/>
      <c r="I218" s="737" t="s">
        <v>65</v>
      </c>
      <c r="J218" s="737" t="s">
        <v>66</v>
      </c>
      <c r="K218" s="737" t="s">
        <v>67</v>
      </c>
      <c r="L218" s="737" t="s">
        <v>68</v>
      </c>
      <c r="M218" s="738" t="s">
        <v>69</v>
      </c>
      <c r="N218" s="739"/>
      <c r="O218" s="738" t="s">
        <v>70</v>
      </c>
      <c r="P218" s="740"/>
      <c r="Q218" s="740"/>
      <c r="R218" s="741" t="s">
        <v>71</v>
      </c>
      <c r="S218" s="601"/>
    </row>
    <row r="219" spans="2:19">
      <c r="B219" s="742"/>
      <c r="C219" s="743"/>
      <c r="D219" s="744"/>
      <c r="E219" s="745"/>
      <c r="F219" s="746"/>
      <c r="G219" s="747" t="s">
        <v>72</v>
      </c>
      <c r="H219" s="747" t="s">
        <v>73</v>
      </c>
      <c r="I219" s="748"/>
      <c r="J219" s="747"/>
      <c r="K219" s="747"/>
      <c r="L219" s="749"/>
      <c r="M219" s="747" t="s">
        <v>16</v>
      </c>
      <c r="N219" s="750" t="s">
        <v>15</v>
      </c>
      <c r="O219" s="750" t="s">
        <v>16</v>
      </c>
      <c r="P219" s="751" t="s">
        <v>15</v>
      </c>
      <c r="Q219" s="752"/>
      <c r="R219" s="753"/>
      <c r="S219" s="601"/>
    </row>
    <row r="220" spans="2:19">
      <c r="B220" s="754"/>
      <c r="C220" s="755"/>
      <c r="D220" s="756"/>
      <c r="E220" s="757"/>
      <c r="F220" s="758"/>
      <c r="G220" s="759"/>
      <c r="H220" s="759"/>
      <c r="I220" s="760"/>
      <c r="J220" s="759"/>
      <c r="K220" s="759"/>
      <c r="L220" s="761"/>
      <c r="M220" s="760"/>
      <c r="N220" s="759"/>
      <c r="O220" s="759"/>
      <c r="P220" s="762" t="s">
        <v>74</v>
      </c>
      <c r="Q220" s="763" t="s">
        <v>18</v>
      </c>
      <c r="R220" s="753"/>
      <c r="S220" s="601"/>
    </row>
    <row r="221" spans="2:19">
      <c r="B221" s="644">
        <v>1</v>
      </c>
      <c r="C221" s="645">
        <v>2</v>
      </c>
      <c r="D221" s="646"/>
      <c r="E221" s="647"/>
      <c r="F221" s="648">
        <v>3</v>
      </c>
      <c r="G221" s="649">
        <v>4</v>
      </c>
      <c r="H221" s="649">
        <v>5</v>
      </c>
      <c r="I221" s="649">
        <v>6</v>
      </c>
      <c r="J221" s="649">
        <v>7</v>
      </c>
      <c r="K221" s="649">
        <v>8</v>
      </c>
      <c r="L221" s="649">
        <v>9</v>
      </c>
      <c r="M221" s="649">
        <v>10</v>
      </c>
      <c r="N221" s="649">
        <v>11</v>
      </c>
      <c r="O221" s="649">
        <v>12</v>
      </c>
      <c r="P221" s="649">
        <v>13</v>
      </c>
      <c r="Q221" s="650">
        <v>14</v>
      </c>
      <c r="R221" s="651">
        <v>15</v>
      </c>
      <c r="S221" s="601"/>
    </row>
    <row r="222" spans="2:19">
      <c r="B222" s="764">
        <v>1</v>
      </c>
      <c r="C222" s="765" t="s">
        <v>252</v>
      </c>
      <c r="D222" s="766"/>
      <c r="E222" s="767"/>
      <c r="F222" s="655"/>
      <c r="G222" s="656" t="s">
        <v>76</v>
      </c>
      <c r="H222" s="656" t="s">
        <v>77</v>
      </c>
      <c r="I222" s="768">
        <v>19467000</v>
      </c>
      <c r="J222" s="769" t="s">
        <v>78</v>
      </c>
      <c r="K222" s="770" t="s">
        <v>78</v>
      </c>
      <c r="L222" s="660">
        <f>I222/I225*100</f>
        <v>27.625697134829068</v>
      </c>
      <c r="M222" s="661">
        <f>P222/I222*100</f>
        <v>0</v>
      </c>
      <c r="N222" s="662">
        <f>P222/I222</f>
        <v>0</v>
      </c>
      <c r="O222" s="662">
        <f>L222*M222/100</f>
        <v>0</v>
      </c>
      <c r="P222" s="768"/>
      <c r="Q222" s="663">
        <f>L222*M222/100</f>
        <v>0</v>
      </c>
      <c r="R222" s="664">
        <f>I222-P222</f>
        <v>19467000</v>
      </c>
      <c r="S222" s="601"/>
    </row>
    <row r="223" spans="2:19">
      <c r="B223" s="652">
        <v>2</v>
      </c>
      <c r="C223" s="653" t="s">
        <v>89</v>
      </c>
      <c r="D223" s="601"/>
      <c r="E223" s="654"/>
      <c r="F223" s="655"/>
      <c r="G223" s="665"/>
      <c r="H223" s="665"/>
      <c r="I223" s="657">
        <v>51000000</v>
      </c>
      <c r="J223" s="658"/>
      <c r="K223" s="666"/>
      <c r="L223" s="660">
        <f>I223/I225*100</f>
        <v>72.374302865170932</v>
      </c>
      <c r="M223" s="661">
        <f>P223/I223*100</f>
        <v>5</v>
      </c>
      <c r="N223" s="662">
        <f>P223/I223</f>
        <v>0.05</v>
      </c>
      <c r="O223" s="662">
        <f>L223*M223/100</f>
        <v>3.6187151432585467</v>
      </c>
      <c r="P223" s="657">
        <v>2550000</v>
      </c>
      <c r="Q223" s="663">
        <f>L223*M223/100</f>
        <v>3.6187151432585467</v>
      </c>
      <c r="R223" s="664">
        <f t="shared" ref="R223" si="14">I223-P223</f>
        <v>48450000</v>
      </c>
      <c r="S223" s="601"/>
    </row>
    <row r="224" spans="2:19">
      <c r="B224" s="710"/>
      <c r="C224" s="711"/>
      <c r="D224" s="712"/>
      <c r="E224" s="713"/>
      <c r="F224" s="655"/>
      <c r="G224" s="665"/>
      <c r="H224" s="665"/>
      <c r="I224" s="657"/>
      <c r="J224" s="658"/>
      <c r="K224" s="666"/>
      <c r="L224" s="772"/>
      <c r="M224" s="661"/>
      <c r="N224" s="662"/>
      <c r="O224" s="662"/>
      <c r="P224" s="657"/>
      <c r="Q224" s="663">
        <f t="shared" ref="Q224" si="15">L224*M224/100</f>
        <v>0</v>
      </c>
      <c r="R224" s="664"/>
      <c r="S224" s="601"/>
    </row>
    <row r="225" spans="2:19" ht="21" thickBot="1">
      <c r="B225" s="675" t="s">
        <v>80</v>
      </c>
      <c r="C225" s="676"/>
      <c r="D225" s="676"/>
      <c r="E225" s="676"/>
      <c r="F225" s="676"/>
      <c r="G225" s="676"/>
      <c r="H225" s="677"/>
      <c r="I225" s="678">
        <f>SUM(I222:I224)</f>
        <v>70467000</v>
      </c>
      <c r="J225" s="679" t="s">
        <v>81</v>
      </c>
      <c r="K225" s="680"/>
      <c r="L225" s="681">
        <f>SUM(L222:L224)</f>
        <v>100</v>
      </c>
      <c r="M225" s="698"/>
      <c r="N225" s="681">
        <f>SUM(N222:N224)</f>
        <v>0.05</v>
      </c>
      <c r="O225" s="681">
        <f>SUM(O222:O224)</f>
        <v>3.6187151432585467</v>
      </c>
      <c r="P225" s="699">
        <f>SUM(P222:P224)</f>
        <v>2550000</v>
      </c>
      <c r="Q225" s="684">
        <f>SUM(Q222:Q224)</f>
        <v>3.6187151432585467</v>
      </c>
      <c r="R225" s="685">
        <f>SUM(R222:R224)</f>
        <v>67917000</v>
      </c>
      <c r="S225" s="601"/>
    </row>
    <row r="226" spans="2:19" ht="15.75" thickTop="1">
      <c r="B226" s="601"/>
      <c r="C226" s="601"/>
      <c r="D226" s="601"/>
      <c r="E226" s="601"/>
      <c r="F226" s="600"/>
      <c r="G226" s="601"/>
      <c r="H226" s="601"/>
      <c r="I226" s="601"/>
      <c r="J226" s="601"/>
      <c r="K226" s="601"/>
      <c r="L226" s="601"/>
      <c r="M226" s="601"/>
      <c r="N226" s="601"/>
      <c r="O226" s="601"/>
      <c r="P226" s="601"/>
      <c r="Q226" s="601"/>
      <c r="R226" s="601"/>
      <c r="S226" s="601"/>
    </row>
    <row r="227" spans="2:19">
      <c r="B227" s="601"/>
      <c r="C227" s="601"/>
      <c r="D227" s="601"/>
      <c r="E227" s="601"/>
      <c r="F227" s="600"/>
      <c r="G227" s="601"/>
      <c r="H227" s="601"/>
      <c r="I227" s="686"/>
      <c r="J227" s="601"/>
      <c r="K227" s="601"/>
      <c r="L227" s="601"/>
      <c r="M227" s="601"/>
      <c r="N227" s="601"/>
      <c r="O227" s="687"/>
      <c r="P227" s="687" t="str">
        <f>P201</f>
        <v>Polebunging, 30 April 2025</v>
      </c>
      <c r="Q227" s="601"/>
      <c r="R227" s="601"/>
      <c r="S227" s="601"/>
    </row>
    <row r="228" spans="2:19">
      <c r="B228" s="601"/>
      <c r="C228" s="601"/>
      <c r="D228" s="601"/>
      <c r="E228" s="601"/>
      <c r="F228" s="600"/>
      <c r="G228" s="601"/>
      <c r="H228" s="601"/>
      <c r="I228" s="686"/>
      <c r="J228" s="601"/>
      <c r="K228" s="601"/>
      <c r="L228" s="601"/>
      <c r="M228" s="601"/>
      <c r="N228" s="601"/>
      <c r="O228" s="688"/>
      <c r="P228" s="688" t="s">
        <v>83</v>
      </c>
      <c r="Q228" s="601"/>
      <c r="R228" s="601"/>
      <c r="S228" s="601"/>
    </row>
    <row r="229" spans="2:19">
      <c r="B229" s="601"/>
      <c r="C229" s="601"/>
      <c r="D229" s="601"/>
      <c r="E229" s="601"/>
      <c r="F229" s="600"/>
      <c r="G229" s="601"/>
      <c r="H229" s="601"/>
      <c r="I229" s="686"/>
      <c r="J229" s="601"/>
      <c r="K229" s="601"/>
      <c r="L229" s="601"/>
      <c r="M229" s="601"/>
      <c r="N229" s="601"/>
      <c r="O229" s="688"/>
      <c r="P229" s="688"/>
      <c r="Q229" s="601"/>
      <c r="R229" s="601"/>
      <c r="S229" s="601"/>
    </row>
    <row r="230" spans="2:19">
      <c r="B230" s="601"/>
      <c r="C230" s="601"/>
      <c r="D230" s="601"/>
      <c r="E230" s="601"/>
      <c r="F230" s="600"/>
      <c r="G230" s="601"/>
      <c r="H230" s="601"/>
      <c r="I230" s="601"/>
      <c r="J230" s="601"/>
      <c r="K230" s="601"/>
      <c r="L230" s="601"/>
      <c r="M230" s="601"/>
      <c r="N230" s="601"/>
      <c r="O230" s="688"/>
      <c r="P230" s="688"/>
      <c r="Q230" s="601"/>
      <c r="R230" s="601"/>
      <c r="S230" s="601"/>
    </row>
    <row r="231" spans="2:19">
      <c r="B231" s="601"/>
      <c r="C231" s="601"/>
      <c r="D231" s="601"/>
      <c r="E231" s="601"/>
      <c r="F231" s="600"/>
      <c r="G231" s="601"/>
      <c r="H231" s="601"/>
      <c r="I231" s="601"/>
      <c r="J231" s="601"/>
      <c r="K231" s="601"/>
      <c r="L231" s="601"/>
      <c r="M231" s="601"/>
      <c r="N231" s="601"/>
      <c r="O231" s="601"/>
      <c r="P231" s="601"/>
      <c r="Q231" s="601"/>
      <c r="R231" s="601"/>
      <c r="S231" s="601"/>
    </row>
    <row r="232" spans="2:19">
      <c r="B232" s="601"/>
      <c r="C232" s="601"/>
      <c r="D232" s="601"/>
      <c r="E232" s="601"/>
      <c r="F232" s="600"/>
      <c r="G232" s="601"/>
      <c r="H232" s="601"/>
      <c r="I232" s="601"/>
      <c r="J232" s="601"/>
      <c r="K232" s="601"/>
      <c r="L232" s="601"/>
      <c r="M232" s="601"/>
      <c r="N232" s="601"/>
      <c r="O232" s="689"/>
      <c r="P232" s="689" t="s">
        <v>127</v>
      </c>
      <c r="Q232" s="601"/>
      <c r="R232" s="601"/>
      <c r="S232" s="601"/>
    </row>
    <row r="233" spans="2:19">
      <c r="B233" s="601"/>
      <c r="C233" s="601"/>
      <c r="D233" s="601"/>
      <c r="E233" s="601"/>
      <c r="F233" s="600"/>
      <c r="G233" s="601"/>
      <c r="H233" s="601"/>
      <c r="I233" s="601"/>
      <c r="J233" s="601"/>
      <c r="K233" s="601"/>
      <c r="L233" s="601"/>
      <c r="M233" s="601"/>
      <c r="N233" s="601"/>
      <c r="O233" s="687"/>
      <c r="P233" s="771" t="s">
        <v>128</v>
      </c>
      <c r="Q233" s="601"/>
      <c r="R233" s="601"/>
      <c r="S233" s="601"/>
    </row>
    <row r="234" spans="2:19">
      <c r="B234" s="597" t="s">
        <v>47</v>
      </c>
      <c r="C234" s="598"/>
      <c r="D234" s="598"/>
      <c r="E234" s="599"/>
      <c r="F234" s="600"/>
      <c r="G234" s="601"/>
      <c r="H234" s="601"/>
      <c r="I234" s="601"/>
      <c r="J234" s="601"/>
      <c r="K234" s="601"/>
      <c r="L234" s="601"/>
      <c r="M234" s="601"/>
      <c r="N234" s="601"/>
      <c r="O234" s="601"/>
      <c r="P234" s="601"/>
      <c r="Q234" s="601"/>
      <c r="R234" s="601"/>
      <c r="S234" s="601"/>
    </row>
    <row r="235" spans="2:19">
      <c r="B235" s="603" t="s">
        <v>48</v>
      </c>
      <c r="C235" s="604"/>
      <c r="D235" s="604"/>
      <c r="E235" s="605"/>
      <c r="F235" s="600"/>
      <c r="G235" s="601"/>
      <c r="H235" s="601"/>
      <c r="I235" s="601"/>
      <c r="J235" s="601"/>
      <c r="K235" s="601"/>
      <c r="L235" s="601"/>
      <c r="M235" s="601"/>
      <c r="N235" s="601"/>
      <c r="O235" s="601"/>
      <c r="P235" s="601"/>
      <c r="Q235" s="601"/>
      <c r="R235" s="601"/>
      <c r="S235" s="601"/>
    </row>
    <row r="236" spans="2:19" ht="16.5">
      <c r="B236" s="601"/>
      <c r="C236" s="601"/>
      <c r="D236" s="601"/>
      <c r="E236" s="601"/>
      <c r="F236" s="600"/>
      <c r="G236" s="601"/>
      <c r="H236" s="606" t="s">
        <v>49</v>
      </c>
      <c r="I236" s="606"/>
      <c r="J236" s="606"/>
      <c r="K236" s="606"/>
      <c r="L236" s="607"/>
      <c r="M236" s="607"/>
      <c r="N236" s="601"/>
      <c r="O236" s="601"/>
      <c r="P236" s="601"/>
      <c r="Q236" s="601"/>
      <c r="R236" s="601"/>
      <c r="S236" s="601"/>
    </row>
    <row r="237" spans="2:19" ht="16.5">
      <c r="B237" s="601"/>
      <c r="C237" s="601"/>
      <c r="D237" s="601"/>
      <c r="E237" s="601"/>
      <c r="F237" s="600"/>
      <c r="G237" s="601"/>
      <c r="H237" s="606" t="s">
        <v>50</v>
      </c>
      <c r="I237" s="606"/>
      <c r="J237" s="606"/>
      <c r="K237" s="606"/>
      <c r="L237" s="607"/>
      <c r="M237" s="607"/>
      <c r="N237" s="601"/>
      <c r="O237" s="601"/>
      <c r="P237" s="601"/>
      <c r="Q237" s="601"/>
      <c r="R237" s="601"/>
      <c r="S237" s="601"/>
    </row>
    <row r="238" spans="2:19" ht="16.5">
      <c r="B238" s="601"/>
      <c r="C238" s="601"/>
      <c r="D238" s="601"/>
      <c r="E238" s="601"/>
      <c r="F238" s="600"/>
      <c r="G238" s="601"/>
      <c r="H238" s="606" t="s">
        <v>247</v>
      </c>
      <c r="I238" s="606"/>
      <c r="J238" s="606"/>
      <c r="K238" s="606"/>
      <c r="L238" s="607"/>
      <c r="M238" s="607"/>
      <c r="N238" s="601"/>
      <c r="O238" s="601"/>
      <c r="P238" s="601"/>
      <c r="Q238" s="601"/>
      <c r="R238" s="601"/>
      <c r="S238" s="601"/>
    </row>
    <row r="239" spans="2:19" ht="16.5">
      <c r="B239" s="608" t="s">
        <v>52</v>
      </c>
      <c r="C239" s="608"/>
      <c r="D239" s="609" t="s">
        <v>3</v>
      </c>
      <c r="E239" s="601" t="s">
        <v>53</v>
      </c>
      <c r="F239" s="600"/>
      <c r="G239" s="601"/>
      <c r="H239" s="607"/>
      <c r="I239" s="607"/>
      <c r="J239" s="607"/>
      <c r="K239" s="607"/>
      <c r="L239" s="607"/>
      <c r="M239" s="607"/>
      <c r="N239" s="608"/>
      <c r="O239" s="608"/>
      <c r="P239" s="601"/>
      <c r="Q239" s="601"/>
      <c r="R239" s="601"/>
      <c r="S239" s="601"/>
    </row>
    <row r="240" spans="2:19" ht="16.5">
      <c r="B240" s="727" t="s">
        <v>54</v>
      </c>
      <c r="C240" s="608"/>
      <c r="D240" s="609" t="s">
        <v>3</v>
      </c>
      <c r="E240" s="601" t="s">
        <v>28</v>
      </c>
      <c r="F240" s="600"/>
      <c r="G240" s="601"/>
      <c r="H240" s="607"/>
      <c r="I240" s="607"/>
      <c r="J240" s="607"/>
      <c r="K240" s="607"/>
      <c r="L240" s="607"/>
      <c r="M240" s="607"/>
      <c r="N240" s="608"/>
      <c r="O240" s="608"/>
      <c r="P240" s="601"/>
      <c r="Q240" s="601"/>
      <c r="R240" s="601"/>
      <c r="S240" s="601"/>
    </row>
    <row r="241" spans="2:22" ht="16.5">
      <c r="B241" s="727" t="s">
        <v>56</v>
      </c>
      <c r="C241" s="727"/>
      <c r="D241" s="728" t="s">
        <v>3</v>
      </c>
      <c r="E241" s="729" t="s">
        <v>130</v>
      </c>
      <c r="F241" s="729"/>
      <c r="G241" s="729"/>
      <c r="H241" s="607"/>
      <c r="I241" s="607"/>
      <c r="J241" s="607"/>
      <c r="K241" s="607"/>
      <c r="L241" s="607"/>
      <c r="M241" s="601"/>
      <c r="N241" s="601"/>
      <c r="O241" s="601"/>
      <c r="P241" s="608"/>
      <c r="Q241" s="608"/>
      <c r="R241" s="601"/>
      <c r="S241" s="601"/>
    </row>
    <row r="242" spans="2:22">
      <c r="B242" s="608" t="s">
        <v>58</v>
      </c>
      <c r="C242" s="608"/>
      <c r="D242" s="609" t="s">
        <v>3</v>
      </c>
      <c r="E242" s="601" t="s">
        <v>59</v>
      </c>
      <c r="F242" s="600"/>
      <c r="G242" s="601"/>
      <c r="H242" s="601"/>
      <c r="I242" s="601"/>
      <c r="J242" s="601"/>
      <c r="K242" s="601"/>
      <c r="L242" s="601"/>
      <c r="M242" s="601"/>
      <c r="N242" s="601" t="str">
        <f>N42</f>
        <v>Keadaan Bulan April 2025</v>
      </c>
      <c r="O242" s="601"/>
      <c r="P242" s="601"/>
      <c r="Q242" s="601"/>
      <c r="R242" s="601"/>
      <c r="S242" s="601"/>
    </row>
    <row r="243" spans="2:22" ht="15.75" thickBot="1">
      <c r="B243" s="608"/>
      <c r="C243" s="608"/>
      <c r="D243" s="608"/>
      <c r="E243" s="601"/>
      <c r="F243" s="600"/>
      <c r="G243" s="601"/>
      <c r="H243" s="601"/>
      <c r="I243" s="601"/>
      <c r="J243" s="601"/>
      <c r="K243" s="601"/>
      <c r="L243" s="601"/>
      <c r="M243" s="601"/>
      <c r="N243" s="601"/>
      <c r="O243" s="601"/>
      <c r="P243" s="600"/>
      <c r="Q243" s="600"/>
      <c r="R243" s="601"/>
      <c r="S243" s="601"/>
    </row>
    <row r="244" spans="2:22" ht="26.25" customHeight="1" thickTop="1">
      <c r="B244" s="730" t="s">
        <v>61</v>
      </c>
      <c r="C244" s="731" t="s">
        <v>62</v>
      </c>
      <c r="D244" s="732"/>
      <c r="E244" s="733"/>
      <c r="F244" s="734" t="s">
        <v>63</v>
      </c>
      <c r="G244" s="735" t="s">
        <v>64</v>
      </c>
      <c r="H244" s="736"/>
      <c r="I244" s="737" t="s">
        <v>65</v>
      </c>
      <c r="J244" s="737" t="s">
        <v>66</v>
      </c>
      <c r="K244" s="737" t="s">
        <v>67</v>
      </c>
      <c r="L244" s="737" t="s">
        <v>68</v>
      </c>
      <c r="M244" s="738" t="s">
        <v>69</v>
      </c>
      <c r="N244" s="739"/>
      <c r="O244" s="738" t="s">
        <v>70</v>
      </c>
      <c r="P244" s="740"/>
      <c r="Q244" s="740"/>
      <c r="R244" s="741" t="s">
        <v>71</v>
      </c>
      <c r="S244" s="601"/>
    </row>
    <row r="245" spans="2:22">
      <c r="B245" s="742"/>
      <c r="C245" s="743"/>
      <c r="D245" s="744"/>
      <c r="E245" s="745"/>
      <c r="F245" s="746"/>
      <c r="G245" s="747" t="s">
        <v>72</v>
      </c>
      <c r="H245" s="747" t="s">
        <v>73</v>
      </c>
      <c r="I245" s="748"/>
      <c r="J245" s="747"/>
      <c r="K245" s="747"/>
      <c r="L245" s="749"/>
      <c r="M245" s="747" t="s">
        <v>16</v>
      </c>
      <c r="N245" s="750" t="s">
        <v>15</v>
      </c>
      <c r="O245" s="750" t="s">
        <v>16</v>
      </c>
      <c r="P245" s="751" t="s">
        <v>15</v>
      </c>
      <c r="Q245" s="752"/>
      <c r="R245" s="753"/>
      <c r="S245" s="601"/>
    </row>
    <row r="246" spans="2:22">
      <c r="B246" s="754"/>
      <c r="C246" s="755"/>
      <c r="D246" s="756"/>
      <c r="E246" s="757"/>
      <c r="F246" s="758"/>
      <c r="G246" s="759"/>
      <c r="H246" s="759"/>
      <c r="I246" s="760"/>
      <c r="J246" s="759"/>
      <c r="K246" s="759"/>
      <c r="L246" s="761"/>
      <c r="M246" s="760"/>
      <c r="N246" s="759"/>
      <c r="O246" s="759"/>
      <c r="P246" s="762" t="s">
        <v>74</v>
      </c>
      <c r="Q246" s="763" t="s">
        <v>18</v>
      </c>
      <c r="R246" s="753"/>
      <c r="S246" s="601"/>
    </row>
    <row r="247" spans="2:22">
      <c r="B247" s="644">
        <v>1</v>
      </c>
      <c r="C247" s="645">
        <v>2</v>
      </c>
      <c r="D247" s="646"/>
      <c r="E247" s="647"/>
      <c r="F247" s="648">
        <v>3</v>
      </c>
      <c r="G247" s="649">
        <v>4</v>
      </c>
      <c r="H247" s="649">
        <v>5</v>
      </c>
      <c r="I247" s="649">
        <v>6</v>
      </c>
      <c r="J247" s="649">
        <v>7</v>
      </c>
      <c r="K247" s="649">
        <v>8</v>
      </c>
      <c r="L247" s="649">
        <v>9</v>
      </c>
      <c r="M247" s="649">
        <v>10</v>
      </c>
      <c r="N247" s="649">
        <v>11</v>
      </c>
      <c r="O247" s="649">
        <v>12</v>
      </c>
      <c r="P247" s="649">
        <v>13</v>
      </c>
      <c r="Q247" s="650">
        <v>14</v>
      </c>
      <c r="R247" s="651">
        <v>15</v>
      </c>
      <c r="S247" s="601"/>
    </row>
    <row r="248" spans="2:22">
      <c r="B248" s="764">
        <v>1</v>
      </c>
      <c r="C248" s="765" t="s">
        <v>75</v>
      </c>
      <c r="D248" s="766"/>
      <c r="E248" s="767"/>
      <c r="F248" s="655"/>
      <c r="G248" s="656" t="s">
        <v>76</v>
      </c>
      <c r="H248" s="656" t="s">
        <v>77</v>
      </c>
      <c r="I248" s="768">
        <v>14733100</v>
      </c>
      <c r="J248" s="769" t="s">
        <v>78</v>
      </c>
      <c r="K248" s="770" t="s">
        <v>78</v>
      </c>
      <c r="L248" s="660">
        <f>I248/I257*100</f>
        <v>6.7351375864115077</v>
      </c>
      <c r="M248" s="661">
        <f>P248/I248*100</f>
        <v>28.135287210430938</v>
      </c>
      <c r="N248" s="662">
        <f>P248/I248</f>
        <v>0.28135287210430937</v>
      </c>
      <c r="O248" s="662">
        <f>L248*M248/100</f>
        <v>1.8949503039545639</v>
      </c>
      <c r="P248" s="768">
        <v>4145200</v>
      </c>
      <c r="Q248" s="663">
        <f>L248*M248/100</f>
        <v>1.8949503039545639</v>
      </c>
      <c r="R248" s="664">
        <f>I248-P248</f>
        <v>10587900</v>
      </c>
      <c r="S248" s="601"/>
      <c r="T248" s="765" t="s">
        <v>75</v>
      </c>
      <c r="U248" s="766"/>
      <c r="V248" s="767"/>
    </row>
    <row r="249" spans="2:22">
      <c r="B249" s="652">
        <v>2</v>
      </c>
      <c r="C249" s="653" t="s">
        <v>87</v>
      </c>
      <c r="D249" s="601"/>
      <c r="E249" s="654"/>
      <c r="F249" s="655"/>
      <c r="G249" s="665"/>
      <c r="H249" s="665"/>
      <c r="I249" s="657">
        <v>20473000</v>
      </c>
      <c r="J249" s="658"/>
      <c r="K249" s="666"/>
      <c r="L249" s="660">
        <f>I249/I257*100</f>
        <v>9.3590942711719052</v>
      </c>
      <c r="M249" s="661">
        <f t="shared" ref="M249:M256" si="16">P249/I249*100</f>
        <v>21.301226004982173</v>
      </c>
      <c r="N249" s="662">
        <f t="shared" ref="N249:N256" si="17">P249/I249</f>
        <v>0.21301226004982171</v>
      </c>
      <c r="O249" s="662">
        <f t="shared" ref="O249:O256" si="18">L249*M249/100</f>
        <v>1.9936018227216667</v>
      </c>
      <c r="P249" s="657">
        <v>4361000</v>
      </c>
      <c r="Q249" s="663">
        <f t="shared" ref="Q249:Q256" si="19">L249*M249/100</f>
        <v>1.9936018227216667</v>
      </c>
      <c r="R249" s="664">
        <f t="shared" ref="R249:R256" si="20">I249-P249</f>
        <v>16112000</v>
      </c>
      <c r="S249" s="601"/>
      <c r="T249" s="653" t="s">
        <v>87</v>
      </c>
      <c r="U249" s="601"/>
      <c r="V249" s="654"/>
    </row>
    <row r="250" spans="2:22">
      <c r="B250" s="764">
        <v>3</v>
      </c>
      <c r="C250" s="653" t="s">
        <v>131</v>
      </c>
      <c r="D250" s="601"/>
      <c r="E250" s="654"/>
      <c r="F250" s="655"/>
      <c r="G250" s="665"/>
      <c r="H250" s="665"/>
      <c r="I250" s="657">
        <v>3766700</v>
      </c>
      <c r="J250" s="658"/>
      <c r="K250" s="666"/>
      <c r="L250" s="660">
        <f>I250/I257*100</f>
        <v>1.7219215743282965</v>
      </c>
      <c r="M250" s="661">
        <f t="shared" si="16"/>
        <v>0</v>
      </c>
      <c r="N250" s="662">
        <f t="shared" si="17"/>
        <v>0</v>
      </c>
      <c r="O250" s="662">
        <f t="shared" si="18"/>
        <v>0</v>
      </c>
      <c r="P250" s="657"/>
      <c r="Q250" s="663">
        <f t="shared" si="19"/>
        <v>0</v>
      </c>
      <c r="R250" s="664">
        <f t="shared" si="20"/>
        <v>3766700</v>
      </c>
      <c r="S250" s="601"/>
      <c r="T250" s="653" t="s">
        <v>131</v>
      </c>
      <c r="U250" s="601"/>
      <c r="V250" s="654"/>
    </row>
    <row r="251" spans="2:22">
      <c r="B251" s="652">
        <v>4</v>
      </c>
      <c r="C251" s="653" t="s">
        <v>88</v>
      </c>
      <c r="D251" s="601"/>
      <c r="E251" s="654"/>
      <c r="F251" s="655"/>
      <c r="G251" s="665"/>
      <c r="H251" s="665"/>
      <c r="I251" s="657">
        <v>18593000</v>
      </c>
      <c r="J251" s="658"/>
      <c r="K251" s="666"/>
      <c r="L251" s="660">
        <f>I251/I257*100</f>
        <v>8.4996649139793501</v>
      </c>
      <c r="M251" s="661">
        <f t="shared" si="16"/>
        <v>20.627117732479967</v>
      </c>
      <c r="N251" s="662">
        <f t="shared" si="17"/>
        <v>0.20627117732479966</v>
      </c>
      <c r="O251" s="662">
        <f t="shared" si="18"/>
        <v>1.7532358886728128</v>
      </c>
      <c r="P251" s="657">
        <v>3835200</v>
      </c>
      <c r="Q251" s="663">
        <f t="shared" si="19"/>
        <v>1.7532358886728128</v>
      </c>
      <c r="R251" s="664">
        <f t="shared" si="20"/>
        <v>14757800</v>
      </c>
      <c r="S251" s="601"/>
      <c r="T251" s="653" t="s">
        <v>88</v>
      </c>
      <c r="U251" s="601"/>
      <c r="V251" s="654"/>
    </row>
    <row r="252" spans="2:22">
      <c r="B252" s="764">
        <v>5</v>
      </c>
      <c r="C252" s="653" t="s">
        <v>79</v>
      </c>
      <c r="D252" s="601"/>
      <c r="E252" s="654"/>
      <c r="F252" s="655"/>
      <c r="G252" s="665"/>
      <c r="H252" s="665"/>
      <c r="I252" s="657">
        <v>41400000</v>
      </c>
      <c r="J252" s="658"/>
      <c r="K252" s="666"/>
      <c r="L252" s="660">
        <f>I252/I257*100</f>
        <v>18.925731589240311</v>
      </c>
      <c r="M252" s="661">
        <f t="shared" si="16"/>
        <v>38.333333333333336</v>
      </c>
      <c r="N252" s="662">
        <f t="shared" si="17"/>
        <v>0.38333333333333336</v>
      </c>
      <c r="O252" s="662">
        <f t="shared" si="18"/>
        <v>7.2548637758754522</v>
      </c>
      <c r="P252" s="657">
        <v>15870000</v>
      </c>
      <c r="Q252" s="663">
        <f t="shared" si="19"/>
        <v>7.2548637758754522</v>
      </c>
      <c r="R252" s="664">
        <f t="shared" si="20"/>
        <v>25530000</v>
      </c>
      <c r="S252" s="601"/>
      <c r="T252" s="653" t="s">
        <v>79</v>
      </c>
      <c r="U252" s="601"/>
      <c r="V252" s="654"/>
    </row>
    <row r="253" spans="2:22">
      <c r="B253" s="652">
        <v>6</v>
      </c>
      <c r="C253" s="653" t="s">
        <v>132</v>
      </c>
      <c r="D253" s="601"/>
      <c r="E253" s="654"/>
      <c r="F253" s="655"/>
      <c r="G253" s="665"/>
      <c r="H253" s="665"/>
      <c r="I253" s="657">
        <v>38640000</v>
      </c>
      <c r="J253" s="658"/>
      <c r="K253" s="666"/>
      <c r="L253" s="660">
        <f>I253/I257*100</f>
        <v>17.664016149957622</v>
      </c>
      <c r="M253" s="661">
        <f t="shared" si="16"/>
        <v>0</v>
      </c>
      <c r="N253" s="662">
        <f t="shared" si="17"/>
        <v>0</v>
      </c>
      <c r="O253" s="662">
        <f t="shared" si="18"/>
        <v>0</v>
      </c>
      <c r="P253" s="657"/>
      <c r="Q253" s="663">
        <f t="shared" si="19"/>
        <v>0</v>
      </c>
      <c r="R253" s="664">
        <f t="shared" si="20"/>
        <v>38640000</v>
      </c>
      <c r="S253" s="601"/>
      <c r="T253" s="653" t="s">
        <v>132</v>
      </c>
      <c r="U253" s="601"/>
      <c r="V253" s="654"/>
    </row>
    <row r="254" spans="2:22">
      <c r="B254" s="764">
        <v>7</v>
      </c>
      <c r="C254" s="653" t="s">
        <v>133</v>
      </c>
      <c r="D254" s="601"/>
      <c r="E254" s="654"/>
      <c r="F254" s="655"/>
      <c r="G254" s="665"/>
      <c r="H254" s="665"/>
      <c r="I254" s="657">
        <v>43200000</v>
      </c>
      <c r="J254" s="658"/>
      <c r="K254" s="666"/>
      <c r="L254" s="660">
        <f>I254/I257*100</f>
        <v>19.748589484424674</v>
      </c>
      <c r="M254" s="661">
        <f t="shared" si="16"/>
        <v>16.666666666666664</v>
      </c>
      <c r="N254" s="662">
        <f t="shared" si="17"/>
        <v>0.16666666666666666</v>
      </c>
      <c r="O254" s="662">
        <f t="shared" si="18"/>
        <v>3.2914315807374455</v>
      </c>
      <c r="P254" s="657">
        <v>7200000</v>
      </c>
      <c r="Q254" s="663">
        <f t="shared" si="19"/>
        <v>3.2914315807374455</v>
      </c>
      <c r="R254" s="664">
        <f t="shared" si="20"/>
        <v>36000000</v>
      </c>
      <c r="S254" s="601"/>
      <c r="T254" s="653" t="s">
        <v>133</v>
      </c>
      <c r="U254" s="601"/>
      <c r="V254" s="654"/>
    </row>
    <row r="255" spans="2:22">
      <c r="B255" s="652">
        <v>8</v>
      </c>
      <c r="C255" s="653" t="s">
        <v>134</v>
      </c>
      <c r="D255" s="601"/>
      <c r="E255" s="654"/>
      <c r="F255" s="655"/>
      <c r="G255" s="665"/>
      <c r="H255" s="665"/>
      <c r="I255" s="657">
        <v>36000000</v>
      </c>
      <c r="J255" s="658"/>
      <c r="K255" s="666"/>
      <c r="L255" s="660">
        <f>I255/I257*100</f>
        <v>16.457157903687225</v>
      </c>
      <c r="M255" s="661">
        <f t="shared" si="16"/>
        <v>16.666666666666664</v>
      </c>
      <c r="N255" s="662">
        <f t="shared" si="17"/>
        <v>0.16666666666666666</v>
      </c>
      <c r="O255" s="662">
        <f t="shared" si="18"/>
        <v>2.7428596506145375</v>
      </c>
      <c r="P255" s="657">
        <v>6000000</v>
      </c>
      <c r="Q255" s="663">
        <f t="shared" si="19"/>
        <v>2.7428596506145375</v>
      </c>
      <c r="R255" s="664">
        <f t="shared" si="20"/>
        <v>30000000</v>
      </c>
      <c r="S255" s="601"/>
      <c r="T255" s="653" t="s">
        <v>134</v>
      </c>
      <c r="U255" s="601"/>
      <c r="V255" s="654"/>
    </row>
    <row r="256" spans="2:22">
      <c r="B256" s="764">
        <v>9</v>
      </c>
      <c r="C256" s="653" t="s">
        <v>135</v>
      </c>
      <c r="D256" s="601"/>
      <c r="E256" s="654"/>
      <c r="F256" s="655"/>
      <c r="G256" s="665"/>
      <c r="H256" s="665"/>
      <c r="I256" s="657">
        <v>1944000</v>
      </c>
      <c r="J256" s="658"/>
      <c r="K256" s="666"/>
      <c r="L256" s="660">
        <f>I256/I257*100</f>
        <v>0.8886865267991102</v>
      </c>
      <c r="M256" s="661">
        <f t="shared" si="16"/>
        <v>0</v>
      </c>
      <c r="N256" s="662">
        <f t="shared" si="17"/>
        <v>0</v>
      </c>
      <c r="O256" s="662">
        <f t="shared" si="18"/>
        <v>0</v>
      </c>
      <c r="P256" s="657"/>
      <c r="Q256" s="663">
        <f t="shared" si="19"/>
        <v>0</v>
      </c>
      <c r="R256" s="664">
        <f t="shared" si="20"/>
        <v>1944000</v>
      </c>
      <c r="S256" s="601"/>
      <c r="T256" s="653" t="s">
        <v>135</v>
      </c>
      <c r="U256" s="601"/>
      <c r="V256" s="654"/>
    </row>
    <row r="257" spans="2:19" ht="21" thickBot="1">
      <c r="B257" s="675" t="s">
        <v>80</v>
      </c>
      <c r="C257" s="676"/>
      <c r="D257" s="676"/>
      <c r="E257" s="676"/>
      <c r="F257" s="676"/>
      <c r="G257" s="676"/>
      <c r="H257" s="677"/>
      <c r="I257" s="678">
        <f>SUM(I248:I256)</f>
        <v>218749800</v>
      </c>
      <c r="J257" s="679" t="s">
        <v>81</v>
      </c>
      <c r="K257" s="680"/>
      <c r="L257" s="681">
        <f>SUM(L248:L256)</f>
        <v>99.999999999999986</v>
      </c>
      <c r="M257" s="698"/>
      <c r="N257" s="681">
        <f>SUM(N248:N256)</f>
        <v>1.4173029761455975</v>
      </c>
      <c r="O257" s="681">
        <f>SUM(O248:O256)</f>
        <v>18.930943022576479</v>
      </c>
      <c r="P257" s="699">
        <f>SUM(P248:P256)</f>
        <v>41411400</v>
      </c>
      <c r="Q257" s="684">
        <f>SUM(Q248:Q256)</f>
        <v>18.930943022576479</v>
      </c>
      <c r="R257" s="685">
        <f>SUM(R248:R256)</f>
        <v>177338400</v>
      </c>
      <c r="S257" s="601"/>
    </row>
    <row r="258" spans="2:19" ht="15.75" thickTop="1">
      <c r="B258" s="601"/>
      <c r="C258" s="601"/>
      <c r="D258" s="601"/>
      <c r="E258" s="601"/>
      <c r="F258" s="600"/>
      <c r="G258" s="601"/>
      <c r="H258" s="601"/>
      <c r="I258" s="601"/>
      <c r="J258" s="601"/>
      <c r="K258" s="601"/>
      <c r="L258" s="601"/>
      <c r="M258" s="601"/>
      <c r="N258" s="601"/>
      <c r="O258" s="601"/>
      <c r="P258" s="601"/>
      <c r="Q258" s="601"/>
      <c r="R258" s="601"/>
      <c r="S258" s="601"/>
    </row>
    <row r="259" spans="2:19">
      <c r="B259" s="601"/>
      <c r="C259" s="601"/>
      <c r="D259" s="601"/>
      <c r="E259" s="601"/>
      <c r="F259" s="600"/>
      <c r="G259" s="601"/>
      <c r="H259" s="601"/>
      <c r="I259" s="686"/>
      <c r="J259" s="601"/>
      <c r="K259" s="601"/>
      <c r="L259" s="601"/>
      <c r="M259" s="601"/>
      <c r="N259" s="601"/>
      <c r="O259" s="687"/>
      <c r="P259" s="687" t="str">
        <f>P227</f>
        <v>Polebunging, 30 April 2025</v>
      </c>
      <c r="Q259" s="601"/>
      <c r="R259" s="601"/>
      <c r="S259" s="601"/>
    </row>
    <row r="260" spans="2:19">
      <c r="B260" s="601"/>
      <c r="C260" s="601"/>
      <c r="D260" s="601"/>
      <c r="E260" s="601"/>
      <c r="F260" s="600"/>
      <c r="G260" s="601"/>
      <c r="H260" s="601"/>
      <c r="I260" s="601"/>
      <c r="J260" s="601"/>
      <c r="K260" s="601"/>
      <c r="L260" s="601"/>
      <c r="M260" s="601"/>
      <c r="N260" s="601"/>
      <c r="O260" s="688"/>
      <c r="P260" s="688" t="s">
        <v>83</v>
      </c>
      <c r="Q260" s="601"/>
      <c r="R260" s="601"/>
      <c r="S260" s="601"/>
    </row>
    <row r="261" spans="2:19">
      <c r="B261" s="601"/>
      <c r="C261" s="601"/>
      <c r="D261" s="601"/>
      <c r="E261" s="601"/>
      <c r="F261" s="600"/>
      <c r="G261" s="601"/>
      <c r="H261" s="601"/>
      <c r="I261" s="686"/>
      <c r="J261" s="601"/>
      <c r="K261" s="601"/>
      <c r="L261" s="601"/>
      <c r="M261" s="601"/>
      <c r="N261" s="601"/>
      <c r="O261" s="688"/>
      <c r="P261" s="688"/>
      <c r="Q261" s="601"/>
      <c r="R261" s="601"/>
      <c r="S261" s="601"/>
    </row>
    <row r="262" spans="2:19">
      <c r="B262" s="601"/>
      <c r="C262" s="601"/>
      <c r="D262" s="601"/>
      <c r="E262" s="601"/>
      <c r="F262" s="600"/>
      <c r="G262" s="601"/>
      <c r="H262" s="601"/>
      <c r="I262" s="601"/>
      <c r="J262" s="601"/>
      <c r="K262" s="601"/>
      <c r="L262" s="601"/>
      <c r="M262" s="601"/>
      <c r="N262" s="601"/>
      <c r="O262" s="688"/>
      <c r="P262" s="688"/>
      <c r="Q262" s="601"/>
      <c r="R262" s="601"/>
      <c r="S262" s="601"/>
    </row>
    <row r="263" spans="2:19">
      <c r="B263" s="601"/>
      <c r="C263" s="601"/>
      <c r="D263" s="601"/>
      <c r="E263" s="601"/>
      <c r="F263" s="600"/>
      <c r="G263" s="601"/>
      <c r="H263" s="601"/>
      <c r="I263" s="601"/>
      <c r="J263" s="601"/>
      <c r="K263" s="601"/>
      <c r="L263" s="601"/>
      <c r="M263" s="601"/>
      <c r="N263" s="601"/>
      <c r="O263" s="601"/>
      <c r="P263" s="601"/>
      <c r="Q263" s="601"/>
      <c r="R263" s="601"/>
      <c r="S263" s="601"/>
    </row>
    <row r="264" spans="2:19">
      <c r="B264" s="601"/>
      <c r="C264" s="601"/>
      <c r="D264" s="601"/>
      <c r="E264" s="601"/>
      <c r="F264" s="600"/>
      <c r="G264" s="601"/>
      <c r="H264" s="601"/>
      <c r="I264" s="601"/>
      <c r="J264" s="601"/>
      <c r="K264" s="601"/>
      <c r="L264" s="601"/>
      <c r="M264" s="601"/>
      <c r="N264" s="601"/>
      <c r="O264" s="689"/>
      <c r="P264" s="689" t="s">
        <v>127</v>
      </c>
      <c r="Q264" s="601"/>
      <c r="R264" s="601"/>
      <c r="S264" s="601"/>
    </row>
    <row r="265" spans="2:19">
      <c r="B265" s="601"/>
      <c r="C265" s="601"/>
      <c r="D265" s="601"/>
      <c r="E265" s="601"/>
      <c r="F265" s="600"/>
      <c r="G265" s="601"/>
      <c r="H265" s="601"/>
      <c r="I265" s="601"/>
      <c r="J265" s="601"/>
      <c r="K265" s="601"/>
      <c r="L265" s="601"/>
      <c r="M265" s="601"/>
      <c r="N265" s="601"/>
      <c r="O265" s="687"/>
      <c r="P265" s="771" t="s">
        <v>128</v>
      </c>
      <c r="Q265" s="601"/>
      <c r="R265" s="601"/>
      <c r="S265" s="601"/>
    </row>
    <row r="266" spans="2:19">
      <c r="B266" s="597" t="s">
        <v>47</v>
      </c>
      <c r="C266" s="598"/>
      <c r="D266" s="598"/>
      <c r="E266" s="599"/>
      <c r="F266" s="600"/>
      <c r="G266" s="601"/>
      <c r="H266" s="601"/>
      <c r="I266" s="601"/>
      <c r="J266" s="601"/>
      <c r="K266" s="601"/>
      <c r="L266" s="601"/>
      <c r="M266" s="601"/>
      <c r="N266" s="601"/>
      <c r="O266" s="601"/>
      <c r="P266" s="601"/>
      <c r="Q266" s="601"/>
      <c r="R266" s="601"/>
      <c r="S266" s="601"/>
    </row>
    <row r="267" spans="2:19">
      <c r="B267" s="603" t="s">
        <v>48</v>
      </c>
      <c r="C267" s="604"/>
      <c r="D267" s="604"/>
      <c r="E267" s="605"/>
      <c r="F267" s="600"/>
      <c r="G267" s="601"/>
      <c r="H267" s="601"/>
      <c r="I267" s="601"/>
      <c r="J267" s="601"/>
      <c r="K267" s="601"/>
      <c r="L267" s="601"/>
      <c r="M267" s="601"/>
      <c r="N267" s="601"/>
      <c r="O267" s="601"/>
      <c r="P267" s="601"/>
      <c r="Q267" s="601"/>
      <c r="R267" s="601"/>
      <c r="S267" s="601"/>
    </row>
    <row r="268" spans="2:19" ht="16.5">
      <c r="B268" s="601"/>
      <c r="C268" s="601"/>
      <c r="D268" s="601"/>
      <c r="E268" s="601"/>
      <c r="F268" s="600"/>
      <c r="G268" s="601"/>
      <c r="H268" s="606" t="s">
        <v>49</v>
      </c>
      <c r="I268" s="606"/>
      <c r="J268" s="606"/>
      <c r="K268" s="606"/>
      <c r="L268" s="607"/>
      <c r="M268" s="607"/>
      <c r="N268" s="601"/>
      <c r="O268" s="601"/>
      <c r="P268" s="601"/>
      <c r="Q268" s="601"/>
      <c r="R268" s="601"/>
      <c r="S268" s="601"/>
    </row>
    <row r="269" spans="2:19" ht="16.5">
      <c r="B269" s="601"/>
      <c r="C269" s="601"/>
      <c r="D269" s="601"/>
      <c r="E269" s="601"/>
      <c r="F269" s="600"/>
      <c r="G269" s="601"/>
      <c r="H269" s="606" t="s">
        <v>50</v>
      </c>
      <c r="I269" s="606"/>
      <c r="J269" s="606"/>
      <c r="K269" s="606"/>
      <c r="L269" s="607"/>
      <c r="M269" s="607"/>
      <c r="N269" s="601"/>
      <c r="O269" s="601"/>
      <c r="P269" s="601"/>
      <c r="Q269" s="601"/>
      <c r="R269" s="601"/>
      <c r="S269" s="601"/>
    </row>
    <row r="270" spans="2:19" ht="16.5">
      <c r="B270" s="601"/>
      <c r="C270" s="601"/>
      <c r="D270" s="601"/>
      <c r="E270" s="601"/>
      <c r="F270" s="600"/>
      <c r="G270" s="601"/>
      <c r="H270" s="606" t="s">
        <v>247</v>
      </c>
      <c r="I270" s="606"/>
      <c r="J270" s="606"/>
      <c r="K270" s="606"/>
      <c r="L270" s="607"/>
      <c r="M270" s="607"/>
      <c r="N270" s="601"/>
      <c r="O270" s="601"/>
      <c r="P270" s="601"/>
      <c r="Q270" s="601"/>
      <c r="R270" s="601"/>
      <c r="S270" s="601"/>
    </row>
    <row r="271" spans="2:19" ht="16.5">
      <c r="B271" s="608" t="s">
        <v>52</v>
      </c>
      <c r="C271" s="608"/>
      <c r="D271" s="609" t="s">
        <v>3</v>
      </c>
      <c r="E271" s="601" t="s">
        <v>53</v>
      </c>
      <c r="F271" s="600"/>
      <c r="G271" s="601"/>
      <c r="H271" s="607"/>
      <c r="I271" s="607"/>
      <c r="J271" s="607"/>
      <c r="K271" s="607"/>
      <c r="L271" s="607"/>
      <c r="M271" s="607"/>
      <c r="N271" s="608"/>
      <c r="O271" s="608"/>
      <c r="P271" s="601"/>
      <c r="Q271" s="601"/>
      <c r="R271" s="601"/>
      <c r="S271" s="601"/>
    </row>
    <row r="272" spans="2:19" ht="16.5">
      <c r="B272" s="727" t="s">
        <v>54</v>
      </c>
      <c r="C272" s="608"/>
      <c r="D272" s="609" t="s">
        <v>3</v>
      </c>
      <c r="E272" s="601" t="s">
        <v>28</v>
      </c>
      <c r="F272" s="600"/>
      <c r="G272" s="601"/>
      <c r="H272" s="607"/>
      <c r="I272" s="607"/>
      <c r="J272" s="607"/>
      <c r="K272" s="607"/>
      <c r="L272" s="607"/>
      <c r="M272" s="607"/>
      <c r="N272" s="608"/>
      <c r="O272" s="608"/>
      <c r="P272" s="601"/>
      <c r="Q272" s="601"/>
      <c r="R272" s="601"/>
      <c r="S272" s="601"/>
    </row>
    <row r="273" spans="2:20" ht="16.5">
      <c r="B273" s="727" t="s">
        <v>56</v>
      </c>
      <c r="C273" s="727"/>
      <c r="D273" s="728" t="s">
        <v>3</v>
      </c>
      <c r="E273" s="729" t="s">
        <v>136</v>
      </c>
      <c r="F273" s="729"/>
      <c r="G273" s="729"/>
      <c r="H273" s="607"/>
      <c r="I273" s="607"/>
      <c r="J273" s="607"/>
      <c r="K273" s="607"/>
      <c r="L273" s="607"/>
      <c r="M273" s="601"/>
      <c r="N273" s="601"/>
      <c r="O273" s="601"/>
      <c r="P273" s="608"/>
      <c r="Q273" s="608"/>
      <c r="R273" s="601"/>
      <c r="S273" s="601"/>
    </row>
    <row r="274" spans="2:20">
      <c r="B274" s="608" t="s">
        <v>58</v>
      </c>
      <c r="C274" s="608"/>
      <c r="D274" s="609" t="s">
        <v>3</v>
      </c>
      <c r="E274" s="601" t="s">
        <v>59</v>
      </c>
      <c r="F274" s="600"/>
      <c r="G274" s="601"/>
      <c r="H274" s="601"/>
      <c r="I274" s="601"/>
      <c r="J274" s="601"/>
      <c r="K274" s="601"/>
      <c r="L274" s="601"/>
      <c r="M274" s="601"/>
      <c r="N274" s="601" t="str">
        <f>N42</f>
        <v>Keadaan Bulan April 2025</v>
      </c>
      <c r="O274" s="601"/>
      <c r="P274" s="601"/>
      <c r="Q274" s="601"/>
      <c r="R274" s="601"/>
      <c r="S274" s="601"/>
    </row>
    <row r="275" spans="2:20" ht="15.75" thickBot="1">
      <c r="B275" s="608"/>
      <c r="C275" s="608"/>
      <c r="D275" s="608"/>
      <c r="E275" s="601"/>
      <c r="F275" s="600"/>
      <c r="G275" s="601"/>
      <c r="H275" s="601"/>
      <c r="I275" s="601"/>
      <c r="J275" s="601"/>
      <c r="K275" s="601"/>
      <c r="L275" s="601"/>
      <c r="M275" s="601"/>
      <c r="N275" s="601"/>
      <c r="O275" s="601"/>
      <c r="P275" s="600"/>
      <c r="Q275" s="600"/>
      <c r="R275" s="601"/>
      <c r="S275" s="601"/>
    </row>
    <row r="276" spans="2:20" ht="29.25" customHeight="1" thickTop="1">
      <c r="B276" s="730" t="s">
        <v>61</v>
      </c>
      <c r="C276" s="731" t="s">
        <v>62</v>
      </c>
      <c r="D276" s="732"/>
      <c r="E276" s="733"/>
      <c r="F276" s="734" t="s">
        <v>63</v>
      </c>
      <c r="G276" s="735" t="s">
        <v>64</v>
      </c>
      <c r="H276" s="736"/>
      <c r="I276" s="737" t="s">
        <v>65</v>
      </c>
      <c r="J276" s="737" t="s">
        <v>66</v>
      </c>
      <c r="K276" s="737" t="s">
        <v>67</v>
      </c>
      <c r="L276" s="737" t="s">
        <v>68</v>
      </c>
      <c r="M276" s="738" t="s">
        <v>69</v>
      </c>
      <c r="N276" s="739"/>
      <c r="O276" s="738" t="s">
        <v>70</v>
      </c>
      <c r="P276" s="740"/>
      <c r="Q276" s="740"/>
      <c r="R276" s="741" t="s">
        <v>71</v>
      </c>
      <c r="S276" s="601"/>
    </row>
    <row r="277" spans="2:20" ht="20.25" customHeight="1">
      <c r="B277" s="742"/>
      <c r="C277" s="743"/>
      <c r="D277" s="744"/>
      <c r="E277" s="745"/>
      <c r="F277" s="746"/>
      <c r="G277" s="747" t="s">
        <v>72</v>
      </c>
      <c r="H277" s="747" t="s">
        <v>73</v>
      </c>
      <c r="I277" s="748"/>
      <c r="J277" s="747"/>
      <c r="K277" s="747"/>
      <c r="L277" s="749"/>
      <c r="M277" s="747" t="s">
        <v>16</v>
      </c>
      <c r="N277" s="750" t="s">
        <v>15</v>
      </c>
      <c r="O277" s="750" t="s">
        <v>16</v>
      </c>
      <c r="P277" s="751" t="s">
        <v>15</v>
      </c>
      <c r="Q277" s="752"/>
      <c r="R277" s="753"/>
      <c r="S277" s="601"/>
    </row>
    <row r="278" spans="2:20">
      <c r="B278" s="754"/>
      <c r="C278" s="755"/>
      <c r="D278" s="756"/>
      <c r="E278" s="757"/>
      <c r="F278" s="758"/>
      <c r="G278" s="759"/>
      <c r="H278" s="759"/>
      <c r="I278" s="760"/>
      <c r="J278" s="759"/>
      <c r="K278" s="759"/>
      <c r="L278" s="761"/>
      <c r="M278" s="760"/>
      <c r="N278" s="759"/>
      <c r="O278" s="759"/>
      <c r="P278" s="762" t="s">
        <v>74</v>
      </c>
      <c r="Q278" s="763" t="s">
        <v>18</v>
      </c>
      <c r="R278" s="753"/>
      <c r="S278" s="601"/>
    </row>
    <row r="279" spans="2:20">
      <c r="B279" s="644">
        <v>1</v>
      </c>
      <c r="C279" s="645">
        <v>2</v>
      </c>
      <c r="D279" s="646"/>
      <c r="E279" s="647"/>
      <c r="F279" s="648">
        <v>3</v>
      </c>
      <c r="G279" s="649">
        <v>4</v>
      </c>
      <c r="H279" s="649">
        <v>5</v>
      </c>
      <c r="I279" s="649">
        <v>6</v>
      </c>
      <c r="J279" s="649">
        <v>7</v>
      </c>
      <c r="K279" s="649">
        <v>8</v>
      </c>
      <c r="L279" s="649">
        <v>9</v>
      </c>
      <c r="M279" s="649">
        <v>10</v>
      </c>
      <c r="N279" s="649">
        <v>11</v>
      </c>
      <c r="O279" s="649">
        <v>12</v>
      </c>
      <c r="P279" s="649">
        <v>13</v>
      </c>
      <c r="Q279" s="650">
        <v>14</v>
      </c>
      <c r="R279" s="651">
        <v>15</v>
      </c>
      <c r="S279" s="601"/>
    </row>
    <row r="280" spans="2:20">
      <c r="B280" s="764">
        <v>1</v>
      </c>
      <c r="C280" s="765" t="s">
        <v>137</v>
      </c>
      <c r="D280" s="766"/>
      <c r="E280" s="767"/>
      <c r="F280" s="655"/>
      <c r="G280" s="656" t="s">
        <v>76</v>
      </c>
      <c r="H280" s="656" t="s">
        <v>77</v>
      </c>
      <c r="I280" s="768">
        <v>350000</v>
      </c>
      <c r="J280" s="769" t="s">
        <v>78</v>
      </c>
      <c r="K280" s="770" t="s">
        <v>78</v>
      </c>
      <c r="L280" s="660">
        <f>I280/I282*100</f>
        <v>6.4220183486238538</v>
      </c>
      <c r="M280" s="661">
        <f>P280/I280*100</f>
        <v>0</v>
      </c>
      <c r="N280" s="662">
        <f>P280/I280</f>
        <v>0</v>
      </c>
      <c r="O280" s="662">
        <f>L280*M280/100</f>
        <v>0</v>
      </c>
      <c r="P280" s="657"/>
      <c r="Q280" s="663">
        <f>L280*M280/100</f>
        <v>0</v>
      </c>
      <c r="R280" s="664">
        <f>I280-P280</f>
        <v>350000</v>
      </c>
      <c r="S280" s="601"/>
    </row>
    <row r="281" spans="2:20" ht="15.75" thickBot="1">
      <c r="B281" s="652">
        <v>2</v>
      </c>
      <c r="C281" s="653" t="s">
        <v>138</v>
      </c>
      <c r="D281" s="601"/>
      <c r="E281" s="654"/>
      <c r="F281" s="655"/>
      <c r="G281" s="665"/>
      <c r="H281" s="665"/>
      <c r="I281" s="657">
        <v>5100000</v>
      </c>
      <c r="J281" s="658"/>
      <c r="K281" s="666"/>
      <c r="L281" s="660">
        <f>I281/I282*100</f>
        <v>93.577981651376149</v>
      </c>
      <c r="M281" s="661">
        <f t="shared" ref="M281" si="21">P281/I281*100</f>
        <v>10.352941176470589</v>
      </c>
      <c r="N281" s="662">
        <f t="shared" ref="N281" si="22">P281/I281</f>
        <v>0.10352941176470588</v>
      </c>
      <c r="O281" s="662">
        <f t="shared" ref="O281" si="23">L281*M281/100</f>
        <v>9.6880733944954134</v>
      </c>
      <c r="P281" s="657">
        <v>528000</v>
      </c>
      <c r="Q281" s="663">
        <f t="shared" ref="Q281" si="24">L281*M281/100</f>
        <v>9.6880733944954134</v>
      </c>
      <c r="R281" s="664">
        <f t="shared" ref="R281" si="25">I281-P281</f>
        <v>4572000</v>
      </c>
      <c r="S281" s="601"/>
      <c r="T281" s="702" t="s">
        <v>139</v>
      </c>
    </row>
    <row r="282" spans="2:20" ht="21" thickBot="1">
      <c r="B282" s="675" t="s">
        <v>80</v>
      </c>
      <c r="C282" s="676"/>
      <c r="D282" s="676"/>
      <c r="E282" s="676"/>
      <c r="F282" s="676"/>
      <c r="G282" s="676"/>
      <c r="H282" s="677"/>
      <c r="I282" s="678">
        <f>SUM(I280:I281)</f>
        <v>5450000</v>
      </c>
      <c r="J282" s="679" t="s">
        <v>81</v>
      </c>
      <c r="K282" s="680"/>
      <c r="L282" s="681">
        <f>SUM(L280:L281)</f>
        <v>100</v>
      </c>
      <c r="M282" s="698"/>
      <c r="N282" s="681">
        <f>SUM(N280:N281)</f>
        <v>0.10352941176470588</v>
      </c>
      <c r="O282" s="681">
        <f>SUM(O280:O281)</f>
        <v>9.6880733944954134</v>
      </c>
      <c r="P282" s="699">
        <f>SUM(P280:P281)</f>
        <v>528000</v>
      </c>
      <c r="Q282" s="684">
        <f>SUM(Q280:Q281)</f>
        <v>9.6880733944954134</v>
      </c>
      <c r="R282" s="685">
        <f>SUM(R280:R281)</f>
        <v>4922000</v>
      </c>
      <c r="S282" s="601"/>
    </row>
    <row r="283" spans="2:20" ht="15.75" thickTop="1">
      <c r="B283" s="601"/>
      <c r="C283" s="601"/>
      <c r="D283" s="601"/>
      <c r="E283" s="601"/>
      <c r="F283" s="600"/>
      <c r="G283" s="601"/>
      <c r="H283" s="601"/>
      <c r="I283" s="601"/>
      <c r="J283" s="601"/>
      <c r="K283" s="601"/>
      <c r="L283" s="601"/>
      <c r="M283" s="601"/>
      <c r="N283" s="601"/>
      <c r="O283" s="601"/>
      <c r="P283" s="601"/>
      <c r="Q283" s="601"/>
      <c r="R283" s="601"/>
      <c r="S283" s="601"/>
    </row>
    <row r="284" spans="2:20">
      <c r="B284" s="601"/>
      <c r="C284" s="601"/>
      <c r="D284" s="601"/>
      <c r="E284" s="601"/>
      <c r="F284" s="600"/>
      <c r="G284" s="601"/>
      <c r="H284" s="601"/>
      <c r="I284" s="686"/>
      <c r="J284" s="601"/>
      <c r="K284" s="601"/>
      <c r="L284" s="601"/>
      <c r="M284" s="601"/>
      <c r="N284" s="601"/>
      <c r="O284" s="687"/>
      <c r="P284" s="687" t="str">
        <f>P259</f>
        <v>Polebunging, 30 April 2025</v>
      </c>
      <c r="Q284" s="601"/>
      <c r="R284" s="601"/>
      <c r="S284" s="601"/>
    </row>
    <row r="285" spans="2:20">
      <c r="B285" s="601"/>
      <c r="C285" s="601"/>
      <c r="D285" s="601"/>
      <c r="E285" s="601"/>
      <c r="F285" s="600"/>
      <c r="G285" s="601"/>
      <c r="H285" s="601"/>
      <c r="I285" s="601"/>
      <c r="J285" s="601"/>
      <c r="K285" s="601"/>
      <c r="L285" s="601"/>
      <c r="M285" s="601"/>
      <c r="N285" s="601"/>
      <c r="O285" s="688"/>
      <c r="P285" s="688" t="s">
        <v>83</v>
      </c>
      <c r="Q285" s="601"/>
      <c r="R285" s="601"/>
      <c r="S285" s="601"/>
    </row>
    <row r="286" spans="2:20">
      <c r="B286" s="601"/>
      <c r="C286" s="601"/>
      <c r="D286" s="601"/>
      <c r="E286" s="601"/>
      <c r="F286" s="600"/>
      <c r="G286" s="601"/>
      <c r="H286" s="601"/>
      <c r="I286" s="686"/>
      <c r="J286" s="601"/>
      <c r="K286" s="601"/>
      <c r="L286" s="601"/>
      <c r="M286" s="601"/>
      <c r="N286" s="601"/>
      <c r="O286" s="688"/>
      <c r="P286" s="688"/>
      <c r="Q286" s="601"/>
      <c r="R286" s="601"/>
      <c r="S286" s="601"/>
    </row>
    <row r="287" spans="2:20">
      <c r="B287" s="601"/>
      <c r="C287" s="601"/>
      <c r="D287" s="601"/>
      <c r="E287" s="601"/>
      <c r="F287" s="600"/>
      <c r="G287" s="601"/>
      <c r="H287" s="601"/>
      <c r="I287" s="601"/>
      <c r="J287" s="601"/>
      <c r="K287" s="601"/>
      <c r="L287" s="601"/>
      <c r="M287" s="601"/>
      <c r="N287" s="601"/>
      <c r="O287" s="688"/>
      <c r="P287" s="688"/>
      <c r="Q287" s="601"/>
      <c r="R287" s="601"/>
      <c r="S287" s="601"/>
    </row>
    <row r="288" spans="2:20">
      <c r="B288" s="601"/>
      <c r="C288" s="601"/>
      <c r="D288" s="601"/>
      <c r="E288" s="601"/>
      <c r="F288" s="600"/>
      <c r="G288" s="601"/>
      <c r="H288" s="601"/>
      <c r="I288" s="601"/>
      <c r="J288" s="601"/>
      <c r="K288" s="601"/>
      <c r="L288" s="601"/>
      <c r="M288" s="601"/>
      <c r="N288" s="601"/>
      <c r="O288" s="601"/>
      <c r="P288" s="601"/>
      <c r="Q288" s="601"/>
      <c r="R288" s="601"/>
      <c r="S288" s="601"/>
    </row>
    <row r="289" spans="2:19">
      <c r="B289" s="601"/>
      <c r="C289" s="601"/>
      <c r="D289" s="601"/>
      <c r="E289" s="601"/>
      <c r="F289" s="600"/>
      <c r="G289" s="601"/>
      <c r="H289" s="601"/>
      <c r="I289" s="601"/>
      <c r="J289" s="601"/>
      <c r="K289" s="601"/>
      <c r="L289" s="601"/>
      <c r="M289" s="601"/>
      <c r="N289" s="601"/>
      <c r="O289" s="689"/>
      <c r="P289" s="689" t="s">
        <v>127</v>
      </c>
      <c r="Q289" s="601"/>
      <c r="R289" s="601"/>
      <c r="S289" s="601"/>
    </row>
    <row r="290" spans="2:19">
      <c r="B290" s="601"/>
      <c r="C290" s="601"/>
      <c r="D290" s="601"/>
      <c r="E290" s="601"/>
      <c r="F290" s="600"/>
      <c r="G290" s="601"/>
      <c r="H290" s="601"/>
      <c r="I290" s="601"/>
      <c r="J290" s="601"/>
      <c r="K290" s="601"/>
      <c r="L290" s="601"/>
      <c r="M290" s="601"/>
      <c r="N290" s="601"/>
      <c r="O290" s="687"/>
      <c r="P290" s="771" t="s">
        <v>128</v>
      </c>
      <c r="Q290" s="601"/>
      <c r="R290" s="601"/>
      <c r="S290" s="601"/>
    </row>
    <row r="291" spans="2:19">
      <c r="B291" s="597" t="s">
        <v>47</v>
      </c>
      <c r="C291" s="598"/>
      <c r="D291" s="598"/>
      <c r="E291" s="599"/>
      <c r="F291" s="600"/>
      <c r="G291" s="601"/>
      <c r="H291" s="601"/>
      <c r="I291" s="601"/>
      <c r="J291" s="601"/>
      <c r="K291" s="601"/>
      <c r="L291" s="601"/>
      <c r="M291" s="601"/>
      <c r="N291" s="601"/>
      <c r="O291" s="601"/>
      <c r="P291" s="601"/>
      <c r="Q291" s="601"/>
      <c r="R291" s="601"/>
      <c r="S291" s="601"/>
    </row>
    <row r="292" spans="2:19">
      <c r="B292" s="603" t="s">
        <v>48</v>
      </c>
      <c r="C292" s="604"/>
      <c r="D292" s="604"/>
      <c r="E292" s="605"/>
      <c r="F292" s="600"/>
      <c r="G292" s="601"/>
      <c r="H292" s="601"/>
      <c r="I292" s="601"/>
      <c r="J292" s="601"/>
      <c r="K292" s="601"/>
      <c r="L292" s="601"/>
      <c r="M292" s="601"/>
      <c r="N292" s="601"/>
      <c r="O292" s="601"/>
      <c r="P292" s="601"/>
      <c r="Q292" s="601"/>
      <c r="R292" s="601"/>
      <c r="S292" s="601"/>
    </row>
    <row r="293" spans="2:19" ht="16.5">
      <c r="B293" s="601"/>
      <c r="C293" s="601"/>
      <c r="D293" s="601"/>
      <c r="E293" s="601"/>
      <c r="F293" s="600"/>
      <c r="G293" s="601"/>
      <c r="H293" s="606" t="s">
        <v>49</v>
      </c>
      <c r="I293" s="606"/>
      <c r="J293" s="606"/>
      <c r="K293" s="606"/>
      <c r="L293" s="607"/>
      <c r="M293" s="607"/>
      <c r="N293" s="601"/>
      <c r="O293" s="601"/>
      <c r="P293" s="601"/>
      <c r="Q293" s="601"/>
      <c r="R293" s="601"/>
      <c r="S293" s="601"/>
    </row>
    <row r="294" spans="2:19" ht="16.5">
      <c r="B294" s="601"/>
      <c r="C294" s="601"/>
      <c r="D294" s="601"/>
      <c r="E294" s="601"/>
      <c r="F294" s="600"/>
      <c r="G294" s="601"/>
      <c r="H294" s="606" t="s">
        <v>50</v>
      </c>
      <c r="I294" s="606"/>
      <c r="J294" s="606"/>
      <c r="K294" s="606"/>
      <c r="L294" s="607"/>
      <c r="M294" s="607"/>
      <c r="N294" s="601"/>
      <c r="O294" s="601"/>
      <c r="P294" s="601"/>
      <c r="Q294" s="601"/>
      <c r="R294" s="601"/>
      <c r="S294" s="601"/>
    </row>
    <row r="295" spans="2:19" ht="16.5">
      <c r="B295" s="601"/>
      <c r="C295" s="601"/>
      <c r="D295" s="601"/>
      <c r="E295" s="601"/>
      <c r="F295" s="600"/>
      <c r="G295" s="601"/>
      <c r="H295" s="606" t="s">
        <v>247</v>
      </c>
      <c r="I295" s="606"/>
      <c r="J295" s="606"/>
      <c r="K295" s="606"/>
      <c r="L295" s="607"/>
      <c r="M295" s="607"/>
      <c r="N295" s="601"/>
      <c r="O295" s="601"/>
      <c r="P295" s="601"/>
      <c r="Q295" s="601"/>
      <c r="R295" s="601"/>
      <c r="S295" s="601"/>
    </row>
    <row r="296" spans="2:19" ht="16.5">
      <c r="B296" s="608" t="s">
        <v>52</v>
      </c>
      <c r="C296" s="608"/>
      <c r="D296" s="609" t="s">
        <v>3</v>
      </c>
      <c r="E296" s="601" t="s">
        <v>53</v>
      </c>
      <c r="F296" s="600"/>
      <c r="G296" s="601"/>
      <c r="H296" s="607"/>
      <c r="I296" s="607"/>
      <c r="J296" s="607"/>
      <c r="K296" s="607"/>
      <c r="L296" s="607"/>
      <c r="M296" s="607"/>
      <c r="N296" s="608"/>
      <c r="O296" s="608"/>
      <c r="P296" s="601"/>
      <c r="Q296" s="601"/>
      <c r="R296" s="601"/>
      <c r="S296" s="601"/>
    </row>
    <row r="297" spans="2:19" ht="16.5">
      <c r="B297" s="727" t="s">
        <v>54</v>
      </c>
      <c r="C297" s="608"/>
      <c r="D297" s="609" t="s">
        <v>3</v>
      </c>
      <c r="E297" s="601" t="s">
        <v>140</v>
      </c>
      <c r="F297" s="600"/>
      <c r="G297" s="601"/>
      <c r="H297" s="607"/>
      <c r="I297" s="607"/>
      <c r="J297" s="607"/>
      <c r="K297" s="607"/>
      <c r="L297" s="607"/>
      <c r="M297" s="607"/>
      <c r="N297" s="608"/>
      <c r="O297" s="608"/>
      <c r="P297" s="601"/>
      <c r="Q297" s="601"/>
      <c r="R297" s="601"/>
      <c r="S297" s="601"/>
    </row>
    <row r="298" spans="2:19" ht="16.899999999999999" customHeight="1">
      <c r="B298" s="727" t="s">
        <v>56</v>
      </c>
      <c r="C298" s="727"/>
      <c r="D298" s="728" t="s">
        <v>3</v>
      </c>
      <c r="E298" s="729" t="s">
        <v>141</v>
      </c>
      <c r="F298" s="729"/>
      <c r="G298" s="729"/>
      <c r="H298" s="729"/>
      <c r="I298" s="729"/>
      <c r="J298" s="729"/>
      <c r="K298" s="729"/>
      <c r="L298" s="607"/>
      <c r="M298" s="601"/>
      <c r="N298" s="601"/>
      <c r="O298" s="601"/>
      <c r="P298" s="608"/>
      <c r="Q298" s="608"/>
      <c r="R298" s="601"/>
      <c r="S298" s="601"/>
    </row>
    <row r="299" spans="2:19">
      <c r="B299" s="608" t="s">
        <v>58</v>
      </c>
      <c r="C299" s="608"/>
      <c r="D299" s="609" t="s">
        <v>3</v>
      </c>
      <c r="E299" s="601" t="s">
        <v>59</v>
      </c>
      <c r="F299" s="600"/>
      <c r="G299" s="601"/>
      <c r="H299" s="601"/>
      <c r="I299" s="601"/>
      <c r="J299" s="601"/>
      <c r="K299" s="601"/>
      <c r="L299" s="601"/>
      <c r="M299" s="601"/>
      <c r="N299" s="601" t="str">
        <f>N42</f>
        <v>Keadaan Bulan April 2025</v>
      </c>
      <c r="O299" s="601"/>
      <c r="P299" s="601"/>
      <c r="Q299" s="601"/>
      <c r="R299" s="601"/>
      <c r="S299" s="601"/>
    </row>
    <row r="300" spans="2:19" ht="15.75" thickBot="1">
      <c r="B300" s="608"/>
      <c r="C300" s="608"/>
      <c r="D300" s="608"/>
      <c r="E300" s="601"/>
      <c r="F300" s="600"/>
      <c r="G300" s="601"/>
      <c r="H300" s="601"/>
      <c r="I300" s="601"/>
      <c r="J300" s="601"/>
      <c r="K300" s="601"/>
      <c r="L300" s="601"/>
      <c r="M300" s="601"/>
      <c r="N300" s="601"/>
      <c r="O300" s="601"/>
      <c r="P300" s="600"/>
      <c r="Q300" s="600"/>
      <c r="R300" s="601"/>
      <c r="S300" s="601"/>
    </row>
    <row r="301" spans="2:19" ht="39" customHeight="1" thickTop="1">
      <c r="B301" s="730" t="s">
        <v>61</v>
      </c>
      <c r="C301" s="731" t="s">
        <v>62</v>
      </c>
      <c r="D301" s="732"/>
      <c r="E301" s="733"/>
      <c r="F301" s="734" t="s">
        <v>63</v>
      </c>
      <c r="G301" s="735" t="s">
        <v>64</v>
      </c>
      <c r="H301" s="736"/>
      <c r="I301" s="737" t="s">
        <v>65</v>
      </c>
      <c r="J301" s="737" t="s">
        <v>66</v>
      </c>
      <c r="K301" s="737" t="s">
        <v>67</v>
      </c>
      <c r="L301" s="737" t="s">
        <v>68</v>
      </c>
      <c r="M301" s="738" t="s">
        <v>69</v>
      </c>
      <c r="N301" s="739"/>
      <c r="O301" s="738" t="s">
        <v>70</v>
      </c>
      <c r="P301" s="740"/>
      <c r="Q301" s="740"/>
      <c r="R301" s="741" t="s">
        <v>71</v>
      </c>
      <c r="S301" s="601"/>
    </row>
    <row r="302" spans="2:19">
      <c r="B302" s="742"/>
      <c r="C302" s="743"/>
      <c r="D302" s="744"/>
      <c r="E302" s="745"/>
      <c r="F302" s="746"/>
      <c r="G302" s="747" t="s">
        <v>72</v>
      </c>
      <c r="H302" s="747" t="s">
        <v>73</v>
      </c>
      <c r="I302" s="748"/>
      <c r="J302" s="747"/>
      <c r="K302" s="747"/>
      <c r="L302" s="749"/>
      <c r="M302" s="747" t="s">
        <v>16</v>
      </c>
      <c r="N302" s="750" t="s">
        <v>15</v>
      </c>
      <c r="O302" s="750" t="s">
        <v>16</v>
      </c>
      <c r="P302" s="751" t="s">
        <v>15</v>
      </c>
      <c r="Q302" s="752"/>
      <c r="R302" s="753"/>
      <c r="S302" s="601"/>
    </row>
    <row r="303" spans="2:19">
      <c r="B303" s="754"/>
      <c r="C303" s="755"/>
      <c r="D303" s="756"/>
      <c r="E303" s="757"/>
      <c r="F303" s="758"/>
      <c r="G303" s="759"/>
      <c r="H303" s="759"/>
      <c r="I303" s="760"/>
      <c r="J303" s="759"/>
      <c r="K303" s="759"/>
      <c r="L303" s="761"/>
      <c r="M303" s="760"/>
      <c r="N303" s="759"/>
      <c r="O303" s="759"/>
      <c r="P303" s="762" t="s">
        <v>74</v>
      </c>
      <c r="Q303" s="763" t="s">
        <v>18</v>
      </c>
      <c r="R303" s="753"/>
      <c r="S303" s="601"/>
    </row>
    <row r="304" spans="2:19" ht="15.75" thickBot="1">
      <c r="B304" s="644">
        <v>1</v>
      </c>
      <c r="C304" s="645">
        <v>2</v>
      </c>
      <c r="D304" s="646"/>
      <c r="E304" s="647"/>
      <c r="F304" s="648">
        <v>3</v>
      </c>
      <c r="G304" s="649">
        <v>4</v>
      </c>
      <c r="H304" s="649">
        <v>5</v>
      </c>
      <c r="I304" s="649">
        <v>6</v>
      </c>
      <c r="J304" s="649">
        <v>7</v>
      </c>
      <c r="K304" s="649">
        <v>8</v>
      </c>
      <c r="L304" s="649">
        <v>9</v>
      </c>
      <c r="M304" s="649">
        <v>10</v>
      </c>
      <c r="N304" s="649">
        <v>11</v>
      </c>
      <c r="O304" s="649">
        <v>12</v>
      </c>
      <c r="P304" s="649">
        <v>13</v>
      </c>
      <c r="Q304" s="650">
        <v>14</v>
      </c>
      <c r="R304" s="651">
        <v>15</v>
      </c>
      <c r="S304" s="601"/>
    </row>
    <row r="305" spans="2:20" ht="39" customHeight="1" thickBot="1">
      <c r="B305" s="764">
        <v>1</v>
      </c>
      <c r="C305" s="765" t="s">
        <v>142</v>
      </c>
      <c r="D305" s="766"/>
      <c r="E305" s="767"/>
      <c r="F305" s="655"/>
      <c r="G305" s="786" t="s">
        <v>76</v>
      </c>
      <c r="H305" s="786" t="s">
        <v>77</v>
      </c>
      <c r="I305" s="768">
        <v>36770000</v>
      </c>
      <c r="J305" s="769" t="s">
        <v>78</v>
      </c>
      <c r="K305" s="770" t="s">
        <v>78</v>
      </c>
      <c r="L305" s="787">
        <f>I305/I306*100</f>
        <v>100</v>
      </c>
      <c r="M305" s="788">
        <f>P305/I305*100</f>
        <v>34.675006799020942</v>
      </c>
      <c r="N305" s="789">
        <f>P305/I305</f>
        <v>0.34675006799020941</v>
      </c>
      <c r="O305" s="789">
        <f>L305*M305/100</f>
        <v>34.675006799020942</v>
      </c>
      <c r="P305" s="768">
        <v>12750000</v>
      </c>
      <c r="Q305" s="790">
        <f>L305*M305/100</f>
        <v>34.675006799020942</v>
      </c>
      <c r="R305" s="791">
        <f>I305-P305</f>
        <v>24020000</v>
      </c>
      <c r="S305" s="601"/>
      <c r="T305" s="703" t="s">
        <v>143</v>
      </c>
    </row>
    <row r="306" spans="2:20" ht="21" thickBot="1">
      <c r="B306" s="675" t="s">
        <v>80</v>
      </c>
      <c r="C306" s="676"/>
      <c r="D306" s="676"/>
      <c r="E306" s="676"/>
      <c r="F306" s="676"/>
      <c r="G306" s="676"/>
      <c r="H306" s="677"/>
      <c r="I306" s="678">
        <f>SUM(I305:I305)</f>
        <v>36770000</v>
      </c>
      <c r="J306" s="679" t="s">
        <v>81</v>
      </c>
      <c r="K306" s="680"/>
      <c r="L306" s="681">
        <f>SUM(L305:L305)</f>
        <v>100</v>
      </c>
      <c r="M306" s="698"/>
      <c r="N306" s="681">
        <f>SUM(N305:N305)</f>
        <v>0.34675006799020941</v>
      </c>
      <c r="O306" s="681">
        <f>SUM(O305:O305)</f>
        <v>34.675006799020942</v>
      </c>
      <c r="P306" s="699">
        <f>SUM(P305:P305)</f>
        <v>12750000</v>
      </c>
      <c r="Q306" s="684">
        <f>SUM(Q305:Q305)</f>
        <v>34.675006799020942</v>
      </c>
      <c r="R306" s="685">
        <f>SUM(R305:R305)</f>
        <v>24020000</v>
      </c>
      <c r="S306" s="601"/>
      <c r="T306" s="703"/>
    </row>
    <row r="307" spans="2:20" ht="15.75" thickTop="1">
      <c r="B307" s="601"/>
      <c r="C307" s="601"/>
      <c r="D307" s="601"/>
      <c r="E307" s="601"/>
      <c r="F307" s="600"/>
      <c r="G307" s="601"/>
      <c r="H307" s="601"/>
      <c r="I307" s="601"/>
      <c r="J307" s="601"/>
      <c r="K307" s="601"/>
      <c r="L307" s="601"/>
      <c r="M307" s="601"/>
      <c r="N307" s="601"/>
      <c r="O307" s="601"/>
      <c r="P307" s="601"/>
      <c r="Q307" s="601"/>
      <c r="R307" s="601"/>
      <c r="S307" s="601"/>
    </row>
    <row r="308" spans="2:20">
      <c r="B308" s="601"/>
      <c r="C308" s="601"/>
      <c r="D308" s="601"/>
      <c r="E308" s="601"/>
      <c r="F308" s="600"/>
      <c r="G308" s="601"/>
      <c r="H308" s="601"/>
      <c r="I308" s="686"/>
      <c r="J308" s="601"/>
      <c r="K308" s="601"/>
      <c r="L308" s="601"/>
      <c r="M308" s="601"/>
      <c r="N308" s="601"/>
      <c r="O308" s="687"/>
      <c r="P308" s="687" t="str">
        <f>P284</f>
        <v>Polebunging, 30 April 2025</v>
      </c>
      <c r="Q308" s="601"/>
      <c r="R308" s="601"/>
      <c r="S308" s="601"/>
    </row>
    <row r="309" spans="2:20">
      <c r="B309" s="601"/>
      <c r="C309" s="601"/>
      <c r="D309" s="601"/>
      <c r="E309" s="601"/>
      <c r="F309" s="600"/>
      <c r="G309" s="601"/>
      <c r="H309" s="601"/>
      <c r="I309" s="601"/>
      <c r="J309" s="601"/>
      <c r="K309" s="601"/>
      <c r="L309" s="601"/>
      <c r="M309" s="601"/>
      <c r="N309" s="601"/>
      <c r="O309" s="688"/>
      <c r="P309" s="688" t="s">
        <v>83</v>
      </c>
      <c r="Q309" s="601"/>
      <c r="R309" s="601"/>
      <c r="S309" s="601"/>
    </row>
    <row r="310" spans="2:20">
      <c r="B310" s="601"/>
      <c r="C310" s="601"/>
      <c r="D310" s="601"/>
      <c r="E310" s="601"/>
      <c r="F310" s="600"/>
      <c r="G310" s="601"/>
      <c r="H310" s="601"/>
      <c r="I310" s="686"/>
      <c r="J310" s="601"/>
      <c r="K310" s="601"/>
      <c r="L310" s="601"/>
      <c r="M310" s="601"/>
      <c r="N310" s="601"/>
      <c r="O310" s="688"/>
      <c r="P310" s="688"/>
      <c r="Q310" s="601"/>
      <c r="R310" s="601"/>
      <c r="S310" s="601"/>
    </row>
    <row r="311" spans="2:20">
      <c r="B311" s="601"/>
      <c r="C311" s="601"/>
      <c r="D311" s="601"/>
      <c r="E311" s="601"/>
      <c r="F311" s="600"/>
      <c r="G311" s="601"/>
      <c r="H311" s="601"/>
      <c r="I311" s="601"/>
      <c r="J311" s="601"/>
      <c r="K311" s="601"/>
      <c r="L311" s="601"/>
      <c r="M311" s="601"/>
      <c r="N311" s="601"/>
      <c r="O311" s="688"/>
      <c r="P311" s="688"/>
      <c r="Q311" s="601"/>
      <c r="R311" s="601"/>
      <c r="S311" s="601"/>
    </row>
    <row r="312" spans="2:20">
      <c r="B312" s="601"/>
      <c r="C312" s="601"/>
      <c r="D312" s="601"/>
      <c r="E312" s="601"/>
      <c r="F312" s="600"/>
      <c r="G312" s="601"/>
      <c r="H312" s="601"/>
      <c r="I312" s="601"/>
      <c r="J312" s="601"/>
      <c r="K312" s="601"/>
      <c r="L312" s="601"/>
      <c r="M312" s="601"/>
      <c r="N312" s="601"/>
      <c r="O312" s="601"/>
      <c r="P312" s="601"/>
      <c r="Q312" s="601"/>
      <c r="R312" s="601"/>
      <c r="S312" s="601"/>
    </row>
    <row r="313" spans="2:20">
      <c r="B313" s="601"/>
      <c r="C313" s="601"/>
      <c r="D313" s="601"/>
      <c r="E313" s="601"/>
      <c r="F313" s="600"/>
      <c r="G313" s="601"/>
      <c r="H313" s="601"/>
      <c r="I313" s="601"/>
      <c r="J313" s="601"/>
      <c r="K313" s="601"/>
      <c r="L313" s="601"/>
      <c r="M313" s="601"/>
      <c r="N313" s="601"/>
      <c r="O313" s="689"/>
      <c r="P313" s="792" t="s">
        <v>144</v>
      </c>
      <c r="Q313" s="601"/>
      <c r="R313" s="601"/>
      <c r="S313" s="601"/>
    </row>
    <row r="314" spans="2:20">
      <c r="B314" s="601"/>
      <c r="C314" s="601"/>
      <c r="D314" s="601"/>
      <c r="E314" s="601"/>
      <c r="F314" s="600"/>
      <c r="G314" s="601"/>
      <c r="H314" s="601"/>
      <c r="I314" s="601"/>
      <c r="J314" s="601"/>
      <c r="K314" s="601"/>
      <c r="L314" s="601"/>
      <c r="M314" s="601"/>
      <c r="N314" s="601"/>
      <c r="O314" s="687"/>
      <c r="P314" s="601" t="s">
        <v>145</v>
      </c>
      <c r="Q314" s="601"/>
      <c r="R314" s="601"/>
      <c r="S314" s="601"/>
    </row>
    <row r="315" spans="2:20">
      <c r="B315" s="597" t="s">
        <v>47</v>
      </c>
      <c r="C315" s="598"/>
      <c r="D315" s="598"/>
      <c r="E315" s="599"/>
      <c r="F315" s="600"/>
      <c r="G315" s="601"/>
      <c r="H315" s="601"/>
      <c r="I315" s="601"/>
      <c r="J315" s="601"/>
      <c r="K315" s="601"/>
      <c r="L315" s="601"/>
      <c r="M315" s="601"/>
      <c r="N315" s="601"/>
      <c r="O315" s="601"/>
      <c r="P315" s="601"/>
      <c r="Q315" s="601"/>
      <c r="R315" s="601"/>
      <c r="S315" s="601"/>
    </row>
    <row r="316" spans="2:20">
      <c r="B316" s="603" t="s">
        <v>48</v>
      </c>
      <c r="C316" s="604"/>
      <c r="D316" s="604"/>
      <c r="E316" s="605"/>
      <c r="F316" s="600"/>
      <c r="G316" s="601"/>
      <c r="H316" s="601"/>
      <c r="I316" s="601"/>
      <c r="J316" s="601"/>
      <c r="K316" s="601"/>
      <c r="L316" s="601"/>
      <c r="M316" s="601"/>
      <c r="N316" s="601"/>
      <c r="O316" s="601"/>
      <c r="P316" s="601"/>
      <c r="Q316" s="601"/>
      <c r="R316" s="601"/>
      <c r="S316" s="601"/>
    </row>
    <row r="317" spans="2:20" ht="16.5">
      <c r="B317" s="601"/>
      <c r="C317" s="601"/>
      <c r="D317" s="601"/>
      <c r="E317" s="601"/>
      <c r="F317" s="600"/>
      <c r="G317" s="601"/>
      <c r="H317" s="606" t="s">
        <v>49</v>
      </c>
      <c r="I317" s="606"/>
      <c r="J317" s="606"/>
      <c r="K317" s="606"/>
      <c r="L317" s="607"/>
      <c r="M317" s="607"/>
      <c r="N317" s="601"/>
      <c r="O317" s="601"/>
      <c r="P317" s="601"/>
      <c r="Q317" s="601"/>
      <c r="R317" s="601"/>
      <c r="S317" s="601"/>
    </row>
    <row r="318" spans="2:20" ht="16.5">
      <c r="B318" s="601"/>
      <c r="C318" s="601"/>
      <c r="D318" s="601"/>
      <c r="E318" s="601"/>
      <c r="F318" s="600"/>
      <c r="G318" s="601"/>
      <c r="H318" s="606" t="s">
        <v>50</v>
      </c>
      <c r="I318" s="606"/>
      <c r="J318" s="606"/>
      <c r="K318" s="606"/>
      <c r="L318" s="607"/>
      <c r="M318" s="607"/>
      <c r="N318" s="601"/>
      <c r="O318" s="601"/>
      <c r="P318" s="601"/>
      <c r="Q318" s="601"/>
      <c r="R318" s="601"/>
      <c r="S318" s="601"/>
    </row>
    <row r="319" spans="2:20" ht="16.5">
      <c r="B319" s="601"/>
      <c r="C319" s="601"/>
      <c r="D319" s="601"/>
      <c r="E319" s="601"/>
      <c r="F319" s="600"/>
      <c r="G319" s="601"/>
      <c r="H319" s="606" t="s">
        <v>247</v>
      </c>
      <c r="I319" s="606"/>
      <c r="J319" s="606"/>
      <c r="K319" s="606"/>
      <c r="L319" s="607"/>
      <c r="M319" s="607"/>
      <c r="N319" s="601"/>
      <c r="O319" s="601"/>
      <c r="P319" s="601"/>
      <c r="Q319" s="601"/>
      <c r="R319" s="601"/>
      <c r="S319" s="601"/>
    </row>
    <row r="320" spans="2:20" ht="16.5">
      <c r="B320" s="608" t="s">
        <v>52</v>
      </c>
      <c r="C320" s="608"/>
      <c r="D320" s="609" t="s">
        <v>3</v>
      </c>
      <c r="E320" s="601" t="s">
        <v>53</v>
      </c>
      <c r="F320" s="600"/>
      <c r="G320" s="601"/>
      <c r="H320" s="607"/>
      <c r="I320" s="607"/>
      <c r="J320" s="607"/>
      <c r="K320" s="607"/>
      <c r="L320" s="607"/>
      <c r="M320" s="607"/>
      <c r="N320" s="608"/>
      <c r="O320" s="608"/>
      <c r="P320" s="601"/>
      <c r="Q320" s="601"/>
      <c r="R320" s="601"/>
      <c r="S320" s="601"/>
    </row>
    <row r="321" spans="2:20" ht="16.5">
      <c r="B321" s="727" t="s">
        <v>54</v>
      </c>
      <c r="C321" s="608"/>
      <c r="D321" s="609" t="s">
        <v>3</v>
      </c>
      <c r="E321" s="601" t="s">
        <v>140</v>
      </c>
      <c r="F321" s="600"/>
      <c r="G321" s="601"/>
      <c r="H321" s="607"/>
      <c r="I321" s="607"/>
      <c r="J321" s="607"/>
      <c r="K321" s="607"/>
      <c r="L321" s="607"/>
      <c r="M321" s="607"/>
      <c r="N321" s="608"/>
      <c r="O321" s="608"/>
      <c r="P321" s="601"/>
      <c r="Q321" s="601"/>
      <c r="R321" s="601"/>
      <c r="S321" s="601"/>
    </row>
    <row r="322" spans="2:20" ht="16.5">
      <c r="B322" s="727" t="s">
        <v>56</v>
      </c>
      <c r="C322" s="727"/>
      <c r="D322" s="728" t="s">
        <v>3</v>
      </c>
      <c r="E322" s="729" t="s">
        <v>146</v>
      </c>
      <c r="F322" s="729"/>
      <c r="G322" s="729"/>
      <c r="H322" s="729"/>
      <c r="I322" s="729"/>
      <c r="J322" s="729"/>
      <c r="K322" s="729"/>
      <c r="L322" s="607"/>
      <c r="M322" s="601"/>
      <c r="N322" s="601"/>
      <c r="O322" s="601"/>
      <c r="P322" s="608"/>
      <c r="Q322" s="608"/>
      <c r="R322" s="601"/>
      <c r="S322" s="601"/>
    </row>
    <row r="323" spans="2:20">
      <c r="B323" s="608" t="s">
        <v>58</v>
      </c>
      <c r="C323" s="608"/>
      <c r="D323" s="609" t="s">
        <v>3</v>
      </c>
      <c r="E323" s="601" t="s">
        <v>59</v>
      </c>
      <c r="F323" s="600"/>
      <c r="G323" s="601"/>
      <c r="H323" s="601"/>
      <c r="I323" s="601"/>
      <c r="J323" s="601"/>
      <c r="K323" s="601"/>
      <c r="L323" s="601"/>
      <c r="M323" s="601"/>
      <c r="N323" s="601" t="str">
        <f>N42</f>
        <v>Keadaan Bulan April 2025</v>
      </c>
      <c r="O323" s="601"/>
      <c r="P323" s="601"/>
      <c r="Q323" s="601"/>
      <c r="R323" s="601"/>
      <c r="S323" s="601"/>
    </row>
    <row r="324" spans="2:20" ht="15.75" thickBot="1">
      <c r="B324" s="608"/>
      <c r="C324" s="608"/>
      <c r="D324" s="608"/>
      <c r="E324" s="601"/>
      <c r="F324" s="600"/>
      <c r="G324" s="601"/>
      <c r="H324" s="601"/>
      <c r="I324" s="601"/>
      <c r="J324" s="601"/>
      <c r="K324" s="601"/>
      <c r="L324" s="601"/>
      <c r="M324" s="601"/>
      <c r="N324" s="601"/>
      <c r="O324" s="601"/>
      <c r="P324" s="600"/>
      <c r="Q324" s="600"/>
      <c r="R324" s="601"/>
      <c r="S324" s="601"/>
    </row>
    <row r="325" spans="2:20" ht="48" customHeight="1" thickTop="1">
      <c r="B325" s="730" t="s">
        <v>61</v>
      </c>
      <c r="C325" s="731" t="s">
        <v>62</v>
      </c>
      <c r="D325" s="732"/>
      <c r="E325" s="733"/>
      <c r="F325" s="734" t="s">
        <v>63</v>
      </c>
      <c r="G325" s="735" t="s">
        <v>64</v>
      </c>
      <c r="H325" s="736"/>
      <c r="I325" s="737" t="s">
        <v>65</v>
      </c>
      <c r="J325" s="737" t="s">
        <v>66</v>
      </c>
      <c r="K325" s="737" t="s">
        <v>67</v>
      </c>
      <c r="L325" s="737" t="s">
        <v>68</v>
      </c>
      <c r="M325" s="738" t="s">
        <v>69</v>
      </c>
      <c r="N325" s="739"/>
      <c r="O325" s="738" t="s">
        <v>70</v>
      </c>
      <c r="P325" s="740"/>
      <c r="Q325" s="740"/>
      <c r="R325" s="741" t="s">
        <v>71</v>
      </c>
      <c r="S325" s="601"/>
    </row>
    <row r="326" spans="2:20">
      <c r="B326" s="742"/>
      <c r="C326" s="743"/>
      <c r="D326" s="744"/>
      <c r="E326" s="745"/>
      <c r="F326" s="746"/>
      <c r="G326" s="747" t="s">
        <v>72</v>
      </c>
      <c r="H326" s="747" t="s">
        <v>73</v>
      </c>
      <c r="I326" s="748"/>
      <c r="J326" s="747"/>
      <c r="K326" s="747"/>
      <c r="L326" s="749"/>
      <c r="M326" s="747" t="s">
        <v>16</v>
      </c>
      <c r="N326" s="750" t="s">
        <v>15</v>
      </c>
      <c r="O326" s="750" t="s">
        <v>16</v>
      </c>
      <c r="P326" s="751" t="s">
        <v>15</v>
      </c>
      <c r="Q326" s="752"/>
      <c r="R326" s="753"/>
      <c r="S326" s="601"/>
    </row>
    <row r="327" spans="2:20">
      <c r="B327" s="754"/>
      <c r="C327" s="755"/>
      <c r="D327" s="756"/>
      <c r="E327" s="757"/>
      <c r="F327" s="758"/>
      <c r="G327" s="759"/>
      <c r="H327" s="759"/>
      <c r="I327" s="760"/>
      <c r="J327" s="759"/>
      <c r="K327" s="759"/>
      <c r="L327" s="761"/>
      <c r="M327" s="760"/>
      <c r="N327" s="759"/>
      <c r="O327" s="759"/>
      <c r="P327" s="762" t="s">
        <v>74</v>
      </c>
      <c r="Q327" s="763" t="s">
        <v>18</v>
      </c>
      <c r="R327" s="753"/>
      <c r="S327" s="601"/>
    </row>
    <row r="328" spans="2:20">
      <c r="B328" s="644">
        <v>1</v>
      </c>
      <c r="C328" s="645">
        <v>2</v>
      </c>
      <c r="D328" s="646"/>
      <c r="E328" s="647"/>
      <c r="F328" s="648">
        <v>3</v>
      </c>
      <c r="G328" s="649">
        <v>4</v>
      </c>
      <c r="H328" s="649">
        <v>5</v>
      </c>
      <c r="I328" s="649">
        <v>6</v>
      </c>
      <c r="J328" s="649">
        <v>7</v>
      </c>
      <c r="K328" s="649">
        <v>8</v>
      </c>
      <c r="L328" s="649">
        <v>9</v>
      </c>
      <c r="M328" s="649">
        <v>10</v>
      </c>
      <c r="N328" s="649">
        <v>11</v>
      </c>
      <c r="O328" s="649">
        <v>12</v>
      </c>
      <c r="P328" s="649">
        <v>13</v>
      </c>
      <c r="Q328" s="650">
        <v>14</v>
      </c>
      <c r="R328" s="651">
        <v>15</v>
      </c>
      <c r="S328" s="601"/>
    </row>
    <row r="329" spans="2:20" ht="46.15" customHeight="1" thickBot="1">
      <c r="B329" s="764">
        <v>1</v>
      </c>
      <c r="C329" s="765" t="s">
        <v>147</v>
      </c>
      <c r="D329" s="766"/>
      <c r="E329" s="767"/>
      <c r="F329" s="655"/>
      <c r="G329" s="786" t="s">
        <v>76</v>
      </c>
      <c r="H329" s="786" t="s">
        <v>77</v>
      </c>
      <c r="I329" s="768">
        <v>19640000</v>
      </c>
      <c r="J329" s="769" t="s">
        <v>78</v>
      </c>
      <c r="K329" s="770" t="s">
        <v>78</v>
      </c>
      <c r="L329" s="660">
        <f>I329/I330*100</f>
        <v>100</v>
      </c>
      <c r="M329" s="661">
        <f>P329/I329*100</f>
        <v>3.4215885947046845</v>
      </c>
      <c r="N329" s="662">
        <f>P329/I329</f>
        <v>3.4215885947046845E-2</v>
      </c>
      <c r="O329" s="662">
        <f>L329*M329/100</f>
        <v>3.4215885947046845</v>
      </c>
      <c r="P329" s="657">
        <v>672000</v>
      </c>
      <c r="Q329" s="663">
        <f>L329*M329/100</f>
        <v>3.4215885947046845</v>
      </c>
      <c r="R329" s="664">
        <f>I329-P329</f>
        <v>18968000</v>
      </c>
      <c r="S329" s="601"/>
      <c r="T329" s="702" t="s">
        <v>148</v>
      </c>
    </row>
    <row r="330" spans="2:20" ht="21" thickBot="1">
      <c r="B330" s="675" t="s">
        <v>80</v>
      </c>
      <c r="C330" s="676"/>
      <c r="D330" s="676"/>
      <c r="E330" s="676"/>
      <c r="F330" s="676"/>
      <c r="G330" s="676"/>
      <c r="H330" s="677"/>
      <c r="I330" s="678">
        <f>SUM(I329:I329)</f>
        <v>19640000</v>
      </c>
      <c r="J330" s="679" t="s">
        <v>81</v>
      </c>
      <c r="K330" s="680"/>
      <c r="L330" s="681">
        <f>SUM(L329:L329)</f>
        <v>100</v>
      </c>
      <c r="M330" s="698"/>
      <c r="N330" s="681">
        <f>SUM(N329:N329)</f>
        <v>3.4215885947046845E-2</v>
      </c>
      <c r="O330" s="681">
        <f>SUM(O329:O329)</f>
        <v>3.4215885947046845</v>
      </c>
      <c r="P330" s="699">
        <f>SUM(P329:P329)</f>
        <v>672000</v>
      </c>
      <c r="Q330" s="684">
        <f>SUM(Q329:Q329)</f>
        <v>3.4215885947046845</v>
      </c>
      <c r="R330" s="685">
        <f>SUM(R329:R329)</f>
        <v>18968000</v>
      </c>
      <c r="S330" s="601"/>
    </row>
    <row r="331" spans="2:20" ht="15.75" thickTop="1">
      <c r="B331" s="601"/>
      <c r="C331" s="601"/>
      <c r="D331" s="601"/>
      <c r="E331" s="601"/>
      <c r="F331" s="600"/>
      <c r="G331" s="601"/>
      <c r="H331" s="601"/>
      <c r="I331" s="601"/>
      <c r="J331" s="601"/>
      <c r="K331" s="601"/>
      <c r="L331" s="601"/>
      <c r="M331" s="601"/>
      <c r="N331" s="601"/>
      <c r="O331" s="601"/>
      <c r="P331" s="601"/>
      <c r="Q331" s="601"/>
      <c r="R331" s="601"/>
      <c r="S331" s="601"/>
    </row>
    <row r="332" spans="2:20">
      <c r="B332" s="601"/>
      <c r="C332" s="601"/>
      <c r="D332" s="601"/>
      <c r="E332" s="601"/>
      <c r="F332" s="600"/>
      <c r="G332" s="601"/>
      <c r="H332" s="601"/>
      <c r="I332" s="686"/>
      <c r="J332" s="601"/>
      <c r="K332" s="601"/>
      <c r="L332" s="601"/>
      <c r="M332" s="601"/>
      <c r="N332" s="601"/>
      <c r="O332" s="687"/>
      <c r="P332" s="687" t="str">
        <f>P308</f>
        <v>Polebunging, 30 April 2025</v>
      </c>
      <c r="Q332" s="601"/>
      <c r="R332" s="601"/>
      <c r="S332" s="601"/>
    </row>
    <row r="333" spans="2:20">
      <c r="B333" s="601"/>
      <c r="C333" s="601"/>
      <c r="D333" s="601"/>
      <c r="E333" s="601"/>
      <c r="F333" s="600"/>
      <c r="G333" s="601"/>
      <c r="H333" s="601"/>
      <c r="I333" s="601"/>
      <c r="J333" s="601"/>
      <c r="K333" s="601"/>
      <c r="L333" s="601"/>
      <c r="M333" s="601"/>
      <c r="N333" s="601"/>
      <c r="O333" s="688"/>
      <c r="P333" s="688" t="s">
        <v>83</v>
      </c>
      <c r="Q333" s="601"/>
      <c r="R333" s="601"/>
      <c r="S333" s="601"/>
    </row>
    <row r="334" spans="2:20">
      <c r="B334" s="601"/>
      <c r="C334" s="601"/>
      <c r="D334" s="601"/>
      <c r="E334" s="601"/>
      <c r="F334" s="600"/>
      <c r="G334" s="601"/>
      <c r="H334" s="601"/>
      <c r="I334" s="686"/>
      <c r="J334" s="601"/>
      <c r="K334" s="601"/>
      <c r="L334" s="601"/>
      <c r="M334" s="601"/>
      <c r="N334" s="601"/>
      <c r="O334" s="688"/>
      <c r="P334" s="688"/>
      <c r="Q334" s="601"/>
      <c r="R334" s="601"/>
      <c r="S334" s="601"/>
    </row>
    <row r="335" spans="2:20">
      <c r="B335" s="601"/>
      <c r="C335" s="601"/>
      <c r="D335" s="601"/>
      <c r="E335" s="601"/>
      <c r="F335" s="600"/>
      <c r="G335" s="601"/>
      <c r="H335" s="601"/>
      <c r="I335" s="601"/>
      <c r="J335" s="601"/>
      <c r="K335" s="601"/>
      <c r="L335" s="601"/>
      <c r="M335" s="601"/>
      <c r="N335" s="601"/>
      <c r="O335" s="688"/>
      <c r="P335" s="688"/>
      <c r="Q335" s="601"/>
      <c r="R335" s="601"/>
      <c r="S335" s="601"/>
    </row>
    <row r="336" spans="2:20">
      <c r="B336" s="601"/>
      <c r="C336" s="601"/>
      <c r="D336" s="601"/>
      <c r="E336" s="601"/>
      <c r="F336" s="600"/>
      <c r="G336" s="601"/>
      <c r="H336" s="601"/>
      <c r="I336" s="601"/>
      <c r="J336" s="601"/>
      <c r="K336" s="601"/>
      <c r="L336" s="601"/>
      <c r="M336" s="601"/>
      <c r="N336" s="601"/>
      <c r="O336" s="601"/>
      <c r="P336" s="601"/>
      <c r="Q336" s="601"/>
      <c r="R336" s="601"/>
      <c r="S336" s="601"/>
    </row>
    <row r="337" spans="2:19">
      <c r="B337" s="601"/>
      <c r="C337" s="601"/>
      <c r="D337" s="601"/>
      <c r="E337" s="601"/>
      <c r="F337" s="600"/>
      <c r="G337" s="601"/>
      <c r="H337" s="601"/>
      <c r="I337" s="601"/>
      <c r="J337" s="601"/>
      <c r="K337" s="601"/>
      <c r="L337" s="601"/>
      <c r="M337" s="601"/>
      <c r="N337" s="601"/>
      <c r="O337" s="689"/>
      <c r="P337" s="792" t="s">
        <v>144</v>
      </c>
      <c r="Q337" s="601"/>
      <c r="R337" s="601"/>
      <c r="S337" s="601"/>
    </row>
    <row r="338" spans="2:19">
      <c r="B338" s="601"/>
      <c r="C338" s="601"/>
      <c r="D338" s="601"/>
      <c r="E338" s="601"/>
      <c r="F338" s="600"/>
      <c r="G338" s="601"/>
      <c r="H338" s="601"/>
      <c r="I338" s="601"/>
      <c r="J338" s="601"/>
      <c r="K338" s="601"/>
      <c r="L338" s="601"/>
      <c r="M338" s="601"/>
      <c r="N338" s="601"/>
      <c r="O338" s="687"/>
      <c r="P338" s="601" t="s">
        <v>145</v>
      </c>
      <c r="Q338" s="601"/>
      <c r="R338" s="601"/>
      <c r="S338" s="601"/>
    </row>
    <row r="339" spans="2:19">
      <c r="B339" s="597" t="s">
        <v>47</v>
      </c>
      <c r="C339" s="598"/>
      <c r="D339" s="598"/>
      <c r="E339" s="599"/>
      <c r="F339" s="600"/>
      <c r="G339" s="601"/>
      <c r="H339" s="601"/>
      <c r="I339" s="601"/>
      <c r="J339" s="601"/>
      <c r="K339" s="601"/>
      <c r="L339" s="601"/>
      <c r="M339" s="601"/>
      <c r="N339" s="601"/>
      <c r="O339" s="601"/>
      <c r="P339" s="601"/>
      <c r="Q339" s="601"/>
      <c r="R339" s="601"/>
      <c r="S339" s="601"/>
    </row>
    <row r="340" spans="2:19">
      <c r="B340" s="603" t="s">
        <v>48</v>
      </c>
      <c r="C340" s="604"/>
      <c r="D340" s="604"/>
      <c r="E340" s="605"/>
      <c r="F340" s="600"/>
      <c r="G340" s="601"/>
      <c r="H340" s="601"/>
      <c r="I340" s="601"/>
      <c r="J340" s="601"/>
      <c r="K340" s="601"/>
      <c r="L340" s="601"/>
      <c r="M340" s="601"/>
      <c r="N340" s="601"/>
      <c r="O340" s="601"/>
      <c r="P340" s="601"/>
      <c r="Q340" s="601"/>
      <c r="R340" s="601"/>
      <c r="S340" s="601"/>
    </row>
    <row r="341" spans="2:19" ht="16.5">
      <c r="B341" s="601"/>
      <c r="C341" s="601"/>
      <c r="D341" s="601"/>
      <c r="E341" s="601"/>
      <c r="F341" s="600"/>
      <c r="G341" s="601"/>
      <c r="H341" s="606" t="s">
        <v>49</v>
      </c>
      <c r="I341" s="606"/>
      <c r="J341" s="606"/>
      <c r="K341" s="606"/>
      <c r="L341" s="607"/>
      <c r="M341" s="607"/>
      <c r="N341" s="601"/>
      <c r="O341" s="601"/>
      <c r="P341" s="601"/>
      <c r="Q341" s="601"/>
      <c r="R341" s="601"/>
      <c r="S341" s="601"/>
    </row>
    <row r="342" spans="2:19" ht="16.5">
      <c r="B342" s="601"/>
      <c r="C342" s="601"/>
      <c r="D342" s="601"/>
      <c r="E342" s="601"/>
      <c r="F342" s="600"/>
      <c r="G342" s="601"/>
      <c r="H342" s="606" t="s">
        <v>50</v>
      </c>
      <c r="I342" s="606"/>
      <c r="J342" s="606"/>
      <c r="K342" s="606"/>
      <c r="L342" s="607"/>
      <c r="M342" s="607"/>
      <c r="N342" s="601"/>
      <c r="O342" s="601"/>
      <c r="P342" s="601"/>
      <c r="Q342" s="601"/>
      <c r="R342" s="601"/>
      <c r="S342" s="601"/>
    </row>
    <row r="343" spans="2:19" ht="16.5">
      <c r="B343" s="601"/>
      <c r="C343" s="601"/>
      <c r="D343" s="601"/>
      <c r="E343" s="601"/>
      <c r="F343" s="600"/>
      <c r="G343" s="601"/>
      <c r="H343" s="606" t="s">
        <v>247</v>
      </c>
      <c r="I343" s="606"/>
      <c r="J343" s="606"/>
      <c r="K343" s="606"/>
      <c r="L343" s="607"/>
      <c r="M343" s="607"/>
      <c r="N343" s="601"/>
      <c r="O343" s="601"/>
      <c r="P343" s="601"/>
      <c r="Q343" s="601"/>
      <c r="R343" s="601"/>
      <c r="S343" s="601"/>
    </row>
    <row r="344" spans="2:19" ht="16.5">
      <c r="B344" s="608" t="s">
        <v>52</v>
      </c>
      <c r="C344" s="608"/>
      <c r="D344" s="609" t="s">
        <v>3</v>
      </c>
      <c r="E344" s="601" t="s">
        <v>53</v>
      </c>
      <c r="F344" s="600"/>
      <c r="G344" s="601"/>
      <c r="H344" s="607"/>
      <c r="I344" s="607"/>
      <c r="J344" s="607"/>
      <c r="K344" s="607"/>
      <c r="L344" s="607"/>
      <c r="M344" s="607"/>
      <c r="N344" s="608"/>
      <c r="O344" s="608"/>
      <c r="P344" s="601"/>
      <c r="Q344" s="601"/>
      <c r="R344" s="601"/>
      <c r="S344" s="601"/>
    </row>
    <row r="345" spans="2:19" ht="16.5">
      <c r="B345" s="727" t="s">
        <v>54</v>
      </c>
      <c r="C345" s="608"/>
      <c r="D345" s="609" t="s">
        <v>3</v>
      </c>
      <c r="E345" s="601" t="s">
        <v>140</v>
      </c>
      <c r="F345" s="600"/>
      <c r="G345" s="601"/>
      <c r="H345" s="607"/>
      <c r="I345" s="607"/>
      <c r="J345" s="607"/>
      <c r="K345" s="607"/>
      <c r="L345" s="607"/>
      <c r="M345" s="607"/>
      <c r="N345" s="608"/>
      <c r="O345" s="608"/>
      <c r="P345" s="601"/>
      <c r="Q345" s="601"/>
      <c r="R345" s="601"/>
      <c r="S345" s="601"/>
    </row>
    <row r="346" spans="2:19" ht="16.5">
      <c r="B346" s="727" t="s">
        <v>56</v>
      </c>
      <c r="C346" s="727"/>
      <c r="D346" s="728" t="s">
        <v>3</v>
      </c>
      <c r="E346" s="729" t="s">
        <v>34</v>
      </c>
      <c r="F346" s="729"/>
      <c r="G346" s="729"/>
      <c r="H346" s="729"/>
      <c r="I346" s="729"/>
      <c r="J346" s="729"/>
      <c r="K346" s="729"/>
      <c r="L346" s="607"/>
      <c r="M346" s="601"/>
      <c r="N346" s="601"/>
      <c r="O346" s="601"/>
      <c r="P346" s="608"/>
      <c r="Q346" s="608"/>
      <c r="R346" s="601"/>
      <c r="S346" s="601"/>
    </row>
    <row r="347" spans="2:19">
      <c r="B347" s="608" t="s">
        <v>58</v>
      </c>
      <c r="C347" s="608"/>
      <c r="D347" s="609" t="s">
        <v>3</v>
      </c>
      <c r="E347" s="601" t="s">
        <v>59</v>
      </c>
      <c r="F347" s="600"/>
      <c r="G347" s="601"/>
      <c r="H347" s="601"/>
      <c r="I347" s="601"/>
      <c r="J347" s="601"/>
      <c r="K347" s="601"/>
      <c r="L347" s="601"/>
      <c r="M347" s="601"/>
      <c r="N347" s="601" t="str">
        <f>N323</f>
        <v>Keadaan Bulan April 2025</v>
      </c>
      <c r="O347" s="601"/>
      <c r="P347" s="601"/>
      <c r="Q347" s="601"/>
      <c r="R347" s="601"/>
      <c r="S347" s="601"/>
    </row>
    <row r="348" spans="2:19" ht="15.75" thickBot="1">
      <c r="B348" s="608"/>
      <c r="C348" s="608"/>
      <c r="D348" s="608"/>
      <c r="E348" s="601"/>
      <c r="F348" s="600"/>
      <c r="G348" s="601"/>
      <c r="H348" s="601"/>
      <c r="I348" s="601"/>
      <c r="J348" s="601"/>
      <c r="K348" s="601"/>
      <c r="L348" s="601"/>
      <c r="M348" s="601"/>
      <c r="N348" s="601"/>
      <c r="O348" s="601"/>
      <c r="P348" s="600"/>
      <c r="Q348" s="600"/>
      <c r="R348" s="601"/>
      <c r="S348" s="601"/>
    </row>
    <row r="349" spans="2:19" ht="38.25" customHeight="1" thickTop="1">
      <c r="B349" s="730" t="s">
        <v>61</v>
      </c>
      <c r="C349" s="731" t="s">
        <v>62</v>
      </c>
      <c r="D349" s="732"/>
      <c r="E349" s="733"/>
      <c r="F349" s="734" t="s">
        <v>63</v>
      </c>
      <c r="G349" s="735" t="s">
        <v>64</v>
      </c>
      <c r="H349" s="736"/>
      <c r="I349" s="737" t="s">
        <v>65</v>
      </c>
      <c r="J349" s="737" t="s">
        <v>66</v>
      </c>
      <c r="K349" s="737" t="s">
        <v>67</v>
      </c>
      <c r="L349" s="737" t="s">
        <v>68</v>
      </c>
      <c r="M349" s="738" t="s">
        <v>69</v>
      </c>
      <c r="N349" s="739"/>
      <c r="O349" s="738" t="s">
        <v>70</v>
      </c>
      <c r="P349" s="740"/>
      <c r="Q349" s="740"/>
      <c r="R349" s="741" t="s">
        <v>71</v>
      </c>
      <c r="S349" s="601"/>
    </row>
    <row r="350" spans="2:19">
      <c r="B350" s="742"/>
      <c r="C350" s="743"/>
      <c r="D350" s="744"/>
      <c r="E350" s="745"/>
      <c r="F350" s="746"/>
      <c r="G350" s="747" t="s">
        <v>72</v>
      </c>
      <c r="H350" s="747" t="s">
        <v>73</v>
      </c>
      <c r="I350" s="748"/>
      <c r="J350" s="747"/>
      <c r="K350" s="747"/>
      <c r="L350" s="749"/>
      <c r="M350" s="747" t="s">
        <v>16</v>
      </c>
      <c r="N350" s="750" t="s">
        <v>15</v>
      </c>
      <c r="O350" s="750" t="s">
        <v>16</v>
      </c>
      <c r="P350" s="751" t="s">
        <v>15</v>
      </c>
      <c r="Q350" s="752"/>
      <c r="R350" s="753"/>
      <c r="S350" s="601"/>
    </row>
    <row r="351" spans="2:19">
      <c r="B351" s="754"/>
      <c r="C351" s="755"/>
      <c r="D351" s="756"/>
      <c r="E351" s="757"/>
      <c r="F351" s="758"/>
      <c r="G351" s="759"/>
      <c r="H351" s="759"/>
      <c r="I351" s="760"/>
      <c r="J351" s="759"/>
      <c r="K351" s="759"/>
      <c r="L351" s="761"/>
      <c r="M351" s="760"/>
      <c r="N351" s="759"/>
      <c r="O351" s="759"/>
      <c r="P351" s="762" t="s">
        <v>74</v>
      </c>
      <c r="Q351" s="763" t="s">
        <v>18</v>
      </c>
      <c r="R351" s="753"/>
      <c r="S351" s="601"/>
    </row>
    <row r="352" spans="2:19">
      <c r="B352" s="644">
        <v>1</v>
      </c>
      <c r="C352" s="645">
        <v>2</v>
      </c>
      <c r="D352" s="646"/>
      <c r="E352" s="647"/>
      <c r="F352" s="648">
        <v>3</v>
      </c>
      <c r="G352" s="649">
        <v>4</v>
      </c>
      <c r="H352" s="649">
        <v>5</v>
      </c>
      <c r="I352" s="649">
        <v>6</v>
      </c>
      <c r="J352" s="649">
        <v>7</v>
      </c>
      <c r="K352" s="649">
        <v>8</v>
      </c>
      <c r="L352" s="649">
        <v>9</v>
      </c>
      <c r="M352" s="649">
        <v>10</v>
      </c>
      <c r="N352" s="649">
        <v>11</v>
      </c>
      <c r="O352" s="649">
        <v>12</v>
      </c>
      <c r="P352" s="649">
        <v>13</v>
      </c>
      <c r="Q352" s="650">
        <v>14</v>
      </c>
      <c r="R352" s="651">
        <v>15</v>
      </c>
      <c r="S352" s="601"/>
    </row>
    <row r="353" spans="2:19" ht="63" customHeight="1">
      <c r="B353" s="764">
        <v>1</v>
      </c>
      <c r="C353" s="765" t="s">
        <v>149</v>
      </c>
      <c r="D353" s="766"/>
      <c r="E353" s="767"/>
      <c r="F353" s="655"/>
      <c r="G353" s="786" t="s">
        <v>76</v>
      </c>
      <c r="H353" s="786" t="s">
        <v>77</v>
      </c>
      <c r="I353" s="768">
        <v>2920000</v>
      </c>
      <c r="J353" s="769" t="s">
        <v>78</v>
      </c>
      <c r="K353" s="770" t="s">
        <v>78</v>
      </c>
      <c r="L353" s="660">
        <f>I353/I354*100</f>
        <v>100</v>
      </c>
      <c r="M353" s="661">
        <f>P353/I353*100</f>
        <v>0</v>
      </c>
      <c r="N353" s="662">
        <f>P353/I353</f>
        <v>0</v>
      </c>
      <c r="O353" s="662">
        <f>L353*M353/100</f>
        <v>0</v>
      </c>
      <c r="P353" s="657"/>
      <c r="Q353" s="663">
        <f>L353*M353/100</f>
        <v>0</v>
      </c>
      <c r="R353" s="664">
        <f>I353-P353</f>
        <v>2920000</v>
      </c>
      <c r="S353" s="601"/>
    </row>
    <row r="354" spans="2:19" ht="21" thickBot="1">
      <c r="B354" s="675" t="s">
        <v>80</v>
      </c>
      <c r="C354" s="676"/>
      <c r="D354" s="676"/>
      <c r="E354" s="676"/>
      <c r="F354" s="676"/>
      <c r="G354" s="676"/>
      <c r="H354" s="677"/>
      <c r="I354" s="678">
        <f>SUM(I353:I353)</f>
        <v>2920000</v>
      </c>
      <c r="J354" s="679" t="s">
        <v>81</v>
      </c>
      <c r="K354" s="680"/>
      <c r="L354" s="681">
        <f>SUM(L353:L353)</f>
        <v>100</v>
      </c>
      <c r="M354" s="698"/>
      <c r="N354" s="681">
        <f>SUM(N353:N353)</f>
        <v>0</v>
      </c>
      <c r="O354" s="681">
        <f>SUM(O353:O353)</f>
        <v>0</v>
      </c>
      <c r="P354" s="699">
        <f>SUM(P353:P353)</f>
        <v>0</v>
      </c>
      <c r="Q354" s="684">
        <f>SUM(Q353:Q353)</f>
        <v>0</v>
      </c>
      <c r="R354" s="685">
        <f>SUM(R353:R353)</f>
        <v>2920000</v>
      </c>
      <c r="S354" s="601"/>
    </row>
    <row r="355" spans="2:19" ht="15.75" thickTop="1">
      <c r="B355" s="601"/>
      <c r="C355" s="601"/>
      <c r="D355" s="601"/>
      <c r="E355" s="601"/>
      <c r="F355" s="600"/>
      <c r="G355" s="601"/>
      <c r="H355" s="601"/>
      <c r="I355" s="601"/>
      <c r="J355" s="601"/>
      <c r="K355" s="601"/>
      <c r="L355" s="601"/>
      <c r="M355" s="601"/>
      <c r="N355" s="601"/>
      <c r="O355" s="601"/>
      <c r="P355" s="601"/>
      <c r="Q355" s="601"/>
      <c r="R355" s="601"/>
      <c r="S355" s="601"/>
    </row>
    <row r="356" spans="2:19">
      <c r="B356" s="601"/>
      <c r="C356" s="601"/>
      <c r="D356" s="601"/>
      <c r="E356" s="601"/>
      <c r="F356" s="600"/>
      <c r="G356" s="601"/>
      <c r="H356" s="601"/>
      <c r="I356" s="686"/>
      <c r="J356" s="601"/>
      <c r="K356" s="601"/>
      <c r="L356" s="601"/>
      <c r="M356" s="601"/>
      <c r="N356" s="601"/>
      <c r="O356" s="687"/>
      <c r="P356" s="687" t="str">
        <f>P332</f>
        <v>Polebunging, 30 April 2025</v>
      </c>
      <c r="Q356" s="601"/>
      <c r="R356" s="601"/>
      <c r="S356" s="601"/>
    </row>
    <row r="357" spans="2:19">
      <c r="B357" s="601"/>
      <c r="C357" s="601"/>
      <c r="D357" s="601"/>
      <c r="E357" s="601"/>
      <c r="F357" s="600"/>
      <c r="G357" s="601"/>
      <c r="H357" s="601"/>
      <c r="I357" s="601"/>
      <c r="J357" s="601"/>
      <c r="K357" s="601"/>
      <c r="L357" s="601"/>
      <c r="M357" s="601"/>
      <c r="N357" s="601"/>
      <c r="O357" s="688"/>
      <c r="P357" s="688" t="s">
        <v>83</v>
      </c>
      <c r="Q357" s="601"/>
      <c r="R357" s="601"/>
      <c r="S357" s="601"/>
    </row>
    <row r="358" spans="2:19">
      <c r="B358" s="601"/>
      <c r="C358" s="601"/>
      <c r="D358" s="601"/>
      <c r="E358" s="601"/>
      <c r="F358" s="600"/>
      <c r="G358" s="601"/>
      <c r="H358" s="601"/>
      <c r="I358" s="686"/>
      <c r="J358" s="601"/>
      <c r="K358" s="601"/>
      <c r="L358" s="601"/>
      <c r="M358" s="601"/>
      <c r="N358" s="601"/>
      <c r="O358" s="688"/>
      <c r="P358" s="688"/>
      <c r="Q358" s="601"/>
      <c r="R358" s="601"/>
      <c r="S358" s="601"/>
    </row>
    <row r="359" spans="2:19">
      <c r="B359" s="601"/>
      <c r="C359" s="601"/>
      <c r="D359" s="601"/>
      <c r="E359" s="601"/>
      <c r="F359" s="600"/>
      <c r="G359" s="601"/>
      <c r="H359" s="601"/>
      <c r="I359" s="601"/>
      <c r="J359" s="601"/>
      <c r="K359" s="601"/>
      <c r="L359" s="601"/>
      <c r="M359" s="601"/>
      <c r="N359" s="601"/>
      <c r="O359" s="688"/>
      <c r="P359" s="688"/>
      <c r="Q359" s="601"/>
      <c r="R359" s="601"/>
      <c r="S359" s="601"/>
    </row>
    <row r="360" spans="2:19">
      <c r="B360" s="601"/>
      <c r="C360" s="601"/>
      <c r="D360" s="601"/>
      <c r="E360" s="601"/>
      <c r="F360" s="600"/>
      <c r="G360" s="601"/>
      <c r="H360" s="601"/>
      <c r="I360" s="601"/>
      <c r="J360" s="601"/>
      <c r="K360" s="601"/>
      <c r="L360" s="601"/>
      <c r="M360" s="601"/>
      <c r="N360" s="601"/>
      <c r="O360" s="601"/>
      <c r="P360" s="601"/>
      <c r="Q360" s="601"/>
      <c r="R360" s="601"/>
      <c r="S360" s="601"/>
    </row>
    <row r="361" spans="2:19">
      <c r="B361" s="601"/>
      <c r="C361" s="601"/>
      <c r="D361" s="601"/>
      <c r="E361" s="601"/>
      <c r="F361" s="600"/>
      <c r="G361" s="601"/>
      <c r="H361" s="601"/>
      <c r="I361" s="601"/>
      <c r="J361" s="601"/>
      <c r="K361" s="601"/>
      <c r="L361" s="601"/>
      <c r="M361" s="601"/>
      <c r="N361" s="601"/>
      <c r="O361" s="689"/>
      <c r="P361" s="792" t="s">
        <v>144</v>
      </c>
      <c r="Q361" s="601"/>
      <c r="R361" s="601"/>
      <c r="S361" s="601"/>
    </row>
    <row r="362" spans="2:19">
      <c r="B362" s="601"/>
      <c r="C362" s="601"/>
      <c r="D362" s="601"/>
      <c r="E362" s="601"/>
      <c r="F362" s="600"/>
      <c r="G362" s="601"/>
      <c r="H362" s="601"/>
      <c r="I362" s="601"/>
      <c r="J362" s="601"/>
      <c r="K362" s="601"/>
      <c r="L362" s="601"/>
      <c r="M362" s="601"/>
      <c r="N362" s="601"/>
      <c r="O362" s="687"/>
      <c r="P362" s="601" t="s">
        <v>145</v>
      </c>
      <c r="Q362" s="601"/>
      <c r="R362" s="601"/>
      <c r="S362" s="601"/>
    </row>
    <row r="363" spans="2:19">
      <c r="B363" s="597" t="s">
        <v>47</v>
      </c>
      <c r="C363" s="598"/>
      <c r="D363" s="598"/>
      <c r="E363" s="599"/>
      <c r="F363" s="600"/>
      <c r="G363" s="601"/>
      <c r="H363" s="601"/>
      <c r="I363" s="601"/>
      <c r="J363" s="601"/>
      <c r="K363" s="601"/>
      <c r="L363" s="601"/>
      <c r="M363" s="601"/>
      <c r="N363" s="601"/>
      <c r="O363" s="601"/>
      <c r="P363" s="601"/>
      <c r="Q363" s="601"/>
      <c r="R363" s="601"/>
      <c r="S363" s="601"/>
    </row>
    <row r="364" spans="2:19">
      <c r="B364" s="603" t="s">
        <v>48</v>
      </c>
      <c r="C364" s="604"/>
      <c r="D364" s="604"/>
      <c r="E364" s="605"/>
      <c r="F364" s="600"/>
      <c r="G364" s="601"/>
      <c r="H364" s="601"/>
      <c r="I364" s="601"/>
      <c r="J364" s="601"/>
      <c r="K364" s="601"/>
      <c r="L364" s="601"/>
      <c r="M364" s="601"/>
      <c r="N364" s="601"/>
      <c r="O364" s="601"/>
      <c r="P364" s="601"/>
      <c r="Q364" s="601"/>
      <c r="R364" s="601"/>
      <c r="S364" s="601"/>
    </row>
    <row r="365" spans="2:19" ht="16.5">
      <c r="B365" s="601"/>
      <c r="C365" s="601"/>
      <c r="D365" s="601"/>
      <c r="E365" s="601"/>
      <c r="F365" s="600"/>
      <c r="G365" s="601"/>
      <c r="H365" s="606" t="s">
        <v>49</v>
      </c>
      <c r="I365" s="606"/>
      <c r="J365" s="606"/>
      <c r="K365" s="606"/>
      <c r="L365" s="607"/>
      <c r="M365" s="607"/>
      <c r="N365" s="601"/>
      <c r="O365" s="601"/>
      <c r="P365" s="601"/>
      <c r="Q365" s="601"/>
      <c r="R365" s="601"/>
      <c r="S365" s="601"/>
    </row>
    <row r="366" spans="2:19" ht="16.5">
      <c r="B366" s="601"/>
      <c r="C366" s="601"/>
      <c r="D366" s="601"/>
      <c r="E366" s="601"/>
      <c r="F366" s="600"/>
      <c r="G366" s="601"/>
      <c r="H366" s="606" t="s">
        <v>50</v>
      </c>
      <c r="I366" s="606"/>
      <c r="J366" s="606"/>
      <c r="K366" s="606"/>
      <c r="L366" s="607"/>
      <c r="M366" s="607"/>
      <c r="N366" s="601"/>
      <c r="O366" s="601"/>
      <c r="P366" s="601"/>
      <c r="Q366" s="601"/>
      <c r="R366" s="601"/>
      <c r="S366" s="601"/>
    </row>
    <row r="367" spans="2:19" ht="16.5">
      <c r="B367" s="601"/>
      <c r="C367" s="601"/>
      <c r="D367" s="601"/>
      <c r="E367" s="601"/>
      <c r="F367" s="600"/>
      <c r="G367" s="601"/>
      <c r="H367" s="606" t="s">
        <v>247</v>
      </c>
      <c r="I367" s="606"/>
      <c r="J367" s="606"/>
      <c r="K367" s="606"/>
      <c r="L367" s="607"/>
      <c r="M367" s="607"/>
      <c r="N367" s="601"/>
      <c r="O367" s="601"/>
      <c r="P367" s="601"/>
      <c r="Q367" s="601"/>
      <c r="R367" s="601"/>
      <c r="S367" s="601"/>
    </row>
    <row r="368" spans="2:19" ht="16.5">
      <c r="B368" s="608" t="s">
        <v>52</v>
      </c>
      <c r="C368" s="608"/>
      <c r="D368" s="609" t="s">
        <v>3</v>
      </c>
      <c r="E368" s="601" t="s">
        <v>53</v>
      </c>
      <c r="F368" s="600"/>
      <c r="G368" s="601"/>
      <c r="H368" s="607"/>
      <c r="I368" s="607"/>
      <c r="J368" s="607"/>
      <c r="K368" s="607"/>
      <c r="L368" s="607"/>
      <c r="M368" s="607"/>
      <c r="N368" s="608"/>
      <c r="O368" s="608"/>
      <c r="P368" s="601"/>
      <c r="Q368" s="601"/>
      <c r="R368" s="601"/>
      <c r="S368" s="601"/>
    </row>
    <row r="369" spans="2:19" ht="16.5">
      <c r="B369" s="727" t="s">
        <v>54</v>
      </c>
      <c r="C369" s="608"/>
      <c r="D369" s="609" t="s">
        <v>3</v>
      </c>
      <c r="E369" s="601" t="s">
        <v>24</v>
      </c>
      <c r="F369" s="600"/>
      <c r="G369" s="601"/>
      <c r="H369" s="607"/>
      <c r="I369" s="607"/>
      <c r="J369" s="607"/>
      <c r="K369" s="607"/>
      <c r="L369" s="607"/>
      <c r="M369" s="607"/>
      <c r="N369" s="608"/>
      <c r="O369" s="608"/>
      <c r="P369" s="601"/>
      <c r="Q369" s="601"/>
      <c r="R369" s="601"/>
      <c r="S369" s="601"/>
    </row>
    <row r="370" spans="2:19" ht="16.5">
      <c r="B370" s="727" t="s">
        <v>56</v>
      </c>
      <c r="C370" s="727"/>
      <c r="D370" s="728" t="s">
        <v>3</v>
      </c>
      <c r="E370" s="729" t="s">
        <v>25</v>
      </c>
      <c r="F370" s="729"/>
      <c r="G370" s="729"/>
      <c r="H370" s="729"/>
      <c r="I370" s="729"/>
      <c r="J370" s="729"/>
      <c r="K370" s="729"/>
      <c r="L370" s="607"/>
      <c r="M370" s="601"/>
      <c r="N370" s="601"/>
      <c r="O370" s="601"/>
      <c r="P370" s="608"/>
      <c r="Q370" s="608"/>
      <c r="R370" s="601"/>
      <c r="S370" s="601"/>
    </row>
    <row r="371" spans="2:19">
      <c r="B371" s="608" t="s">
        <v>58</v>
      </c>
      <c r="C371" s="608"/>
      <c r="D371" s="609" t="s">
        <v>3</v>
      </c>
      <c r="E371" s="601" t="s">
        <v>59</v>
      </c>
      <c r="F371" s="600"/>
      <c r="G371" s="601"/>
      <c r="H371" s="601"/>
      <c r="I371" s="601"/>
      <c r="J371" s="601"/>
      <c r="K371" s="601"/>
      <c r="L371" s="601"/>
      <c r="M371" s="601"/>
      <c r="N371" s="601" t="str">
        <f>N347</f>
        <v>Keadaan Bulan April 2025</v>
      </c>
      <c r="O371" s="601"/>
      <c r="P371" s="601"/>
      <c r="Q371" s="601"/>
      <c r="R371" s="601"/>
      <c r="S371" s="601"/>
    </row>
    <row r="372" spans="2:19" ht="15.75" thickBot="1">
      <c r="B372" s="608"/>
      <c r="C372" s="608"/>
      <c r="D372" s="608"/>
      <c r="E372" s="601"/>
      <c r="F372" s="600"/>
      <c r="G372" s="601"/>
      <c r="H372" s="601"/>
      <c r="I372" s="601"/>
      <c r="J372" s="601"/>
      <c r="K372" s="601"/>
      <c r="L372" s="601"/>
      <c r="M372" s="601"/>
      <c r="N372" s="601"/>
      <c r="O372" s="601"/>
      <c r="P372" s="600"/>
      <c r="Q372" s="600"/>
      <c r="R372" s="601"/>
      <c r="S372" s="601"/>
    </row>
    <row r="373" spans="2:19" ht="15.75" thickTop="1">
      <c r="B373" s="730" t="s">
        <v>61</v>
      </c>
      <c r="C373" s="731" t="s">
        <v>62</v>
      </c>
      <c r="D373" s="732"/>
      <c r="E373" s="733"/>
      <c r="F373" s="734" t="s">
        <v>63</v>
      </c>
      <c r="G373" s="735" t="s">
        <v>64</v>
      </c>
      <c r="H373" s="736"/>
      <c r="I373" s="737" t="s">
        <v>65</v>
      </c>
      <c r="J373" s="737" t="s">
        <v>66</v>
      </c>
      <c r="K373" s="737" t="s">
        <v>67</v>
      </c>
      <c r="L373" s="737" t="s">
        <v>68</v>
      </c>
      <c r="M373" s="738" t="s">
        <v>69</v>
      </c>
      <c r="N373" s="739"/>
      <c r="O373" s="738" t="s">
        <v>70</v>
      </c>
      <c r="P373" s="740"/>
      <c r="Q373" s="740"/>
      <c r="R373" s="741" t="s">
        <v>71</v>
      </c>
      <c r="S373" s="601"/>
    </row>
    <row r="374" spans="2:19">
      <c r="B374" s="742"/>
      <c r="C374" s="743"/>
      <c r="D374" s="744"/>
      <c r="E374" s="745"/>
      <c r="F374" s="746"/>
      <c r="G374" s="747" t="s">
        <v>72</v>
      </c>
      <c r="H374" s="747" t="s">
        <v>73</v>
      </c>
      <c r="I374" s="748"/>
      <c r="J374" s="747"/>
      <c r="K374" s="747"/>
      <c r="L374" s="749"/>
      <c r="M374" s="747" t="s">
        <v>16</v>
      </c>
      <c r="N374" s="750" t="s">
        <v>15</v>
      </c>
      <c r="O374" s="750" t="s">
        <v>16</v>
      </c>
      <c r="P374" s="751" t="s">
        <v>15</v>
      </c>
      <c r="Q374" s="752"/>
      <c r="R374" s="753"/>
      <c r="S374" s="601"/>
    </row>
    <row r="375" spans="2:19">
      <c r="B375" s="754"/>
      <c r="C375" s="755"/>
      <c r="D375" s="756"/>
      <c r="E375" s="757"/>
      <c r="F375" s="758"/>
      <c r="G375" s="759"/>
      <c r="H375" s="759"/>
      <c r="I375" s="760"/>
      <c r="J375" s="759"/>
      <c r="K375" s="759"/>
      <c r="L375" s="761"/>
      <c r="M375" s="760"/>
      <c r="N375" s="759"/>
      <c r="O375" s="759"/>
      <c r="P375" s="762" t="s">
        <v>74</v>
      </c>
      <c r="Q375" s="763" t="s">
        <v>18</v>
      </c>
      <c r="R375" s="753"/>
      <c r="S375" s="601"/>
    </row>
    <row r="376" spans="2:19">
      <c r="B376" s="644">
        <v>1</v>
      </c>
      <c r="C376" s="645">
        <v>2</v>
      </c>
      <c r="D376" s="646"/>
      <c r="E376" s="647"/>
      <c r="F376" s="648">
        <v>3</v>
      </c>
      <c r="G376" s="649">
        <v>4</v>
      </c>
      <c r="H376" s="649">
        <v>5</v>
      </c>
      <c r="I376" s="649">
        <v>6</v>
      </c>
      <c r="J376" s="649">
        <v>7</v>
      </c>
      <c r="K376" s="649">
        <v>8</v>
      </c>
      <c r="L376" s="649">
        <v>9</v>
      </c>
      <c r="M376" s="649">
        <v>10</v>
      </c>
      <c r="N376" s="649">
        <v>11</v>
      </c>
      <c r="O376" s="649">
        <v>12</v>
      </c>
      <c r="P376" s="649">
        <v>13</v>
      </c>
      <c r="Q376" s="650">
        <v>14</v>
      </c>
      <c r="R376" s="651">
        <v>15</v>
      </c>
      <c r="S376" s="601"/>
    </row>
    <row r="377" spans="2:19" ht="30.75" customHeight="1">
      <c r="B377" s="793">
        <v>1</v>
      </c>
      <c r="C377" s="794" t="s">
        <v>254</v>
      </c>
      <c r="D377" s="795"/>
      <c r="E377" s="796"/>
      <c r="F377" s="797"/>
      <c r="G377" s="656" t="s">
        <v>76</v>
      </c>
      <c r="H377" s="656" t="s">
        <v>77</v>
      </c>
      <c r="I377" s="798">
        <v>23000000</v>
      </c>
      <c r="J377" s="799"/>
      <c r="K377" s="799"/>
      <c r="L377" s="800">
        <f>I377/I379*100</f>
        <v>62.162162162162161</v>
      </c>
      <c r="M377" s="661">
        <f>P377/I377*100</f>
        <v>100</v>
      </c>
      <c r="N377" s="662">
        <f>P377/I377</f>
        <v>1</v>
      </c>
      <c r="O377" s="662">
        <f>L377*M377/100</f>
        <v>62.162162162162161</v>
      </c>
      <c r="P377" s="798">
        <v>23000000</v>
      </c>
      <c r="Q377" s="663">
        <f>L377*M377/100</f>
        <v>62.162162162162161</v>
      </c>
      <c r="R377" s="801">
        <f>I377-P377</f>
        <v>0</v>
      </c>
      <c r="S377" s="601"/>
    </row>
    <row r="378" spans="2:19" ht="27" customHeight="1">
      <c r="B378" s="764">
        <v>2</v>
      </c>
      <c r="C378" s="802" t="s">
        <v>253</v>
      </c>
      <c r="D378" s="803"/>
      <c r="E378" s="804"/>
      <c r="F378" s="655"/>
      <c r="G378" s="671"/>
      <c r="H378" s="671"/>
      <c r="I378" s="768">
        <v>14000000</v>
      </c>
      <c r="J378" s="769" t="s">
        <v>78</v>
      </c>
      <c r="K378" s="769" t="s">
        <v>78</v>
      </c>
      <c r="L378" s="805">
        <f>I378/I379*100</f>
        <v>37.837837837837839</v>
      </c>
      <c r="M378" s="806">
        <f>P378/I378*100</f>
        <v>100</v>
      </c>
      <c r="N378" s="807">
        <f>P378/I378</f>
        <v>1</v>
      </c>
      <c r="O378" s="807">
        <f>L378*M378/100</f>
        <v>37.837837837837839</v>
      </c>
      <c r="P378" s="657">
        <v>14000000</v>
      </c>
      <c r="Q378" s="808">
        <f>L378*M378/100</f>
        <v>37.837837837837839</v>
      </c>
      <c r="R378" s="664">
        <f>I378-P378</f>
        <v>0</v>
      </c>
      <c r="S378" s="601"/>
    </row>
    <row r="379" spans="2:19" ht="21" thickBot="1">
      <c r="B379" s="675" t="s">
        <v>80</v>
      </c>
      <c r="C379" s="676"/>
      <c r="D379" s="676"/>
      <c r="E379" s="676"/>
      <c r="F379" s="676"/>
      <c r="G379" s="676"/>
      <c r="H379" s="677"/>
      <c r="I379" s="678">
        <f>I377+I378</f>
        <v>37000000</v>
      </c>
      <c r="J379" s="679" t="s">
        <v>81</v>
      </c>
      <c r="K379" s="680"/>
      <c r="L379" s="681">
        <f>L377+L378</f>
        <v>100</v>
      </c>
      <c r="M379" s="698"/>
      <c r="N379" s="681">
        <f>SUM(N378:N378)</f>
        <v>1</v>
      </c>
      <c r="O379" s="681">
        <f>O377+O378</f>
        <v>100</v>
      </c>
      <c r="P379" s="699">
        <f>P377+P378</f>
        <v>37000000</v>
      </c>
      <c r="Q379" s="684">
        <f>Q377+Q378</f>
        <v>100</v>
      </c>
      <c r="R379" s="685">
        <f>R377+R378</f>
        <v>0</v>
      </c>
      <c r="S379" s="601"/>
    </row>
    <row r="380" spans="2:19" ht="15.75" thickTop="1">
      <c r="B380" s="601"/>
      <c r="C380" s="601"/>
      <c r="D380" s="601"/>
      <c r="E380" s="601"/>
      <c r="F380" s="600"/>
      <c r="G380" s="601"/>
      <c r="H380" s="601"/>
      <c r="I380" s="601"/>
      <c r="J380" s="601"/>
      <c r="K380" s="601"/>
      <c r="L380" s="601"/>
      <c r="M380" s="601"/>
      <c r="N380" s="601"/>
      <c r="O380" s="601"/>
      <c r="P380" s="601"/>
      <c r="Q380" s="601"/>
      <c r="R380" s="601"/>
      <c r="S380" s="601"/>
    </row>
    <row r="381" spans="2:19">
      <c r="B381" s="601"/>
      <c r="C381" s="601"/>
      <c r="D381" s="601"/>
      <c r="E381" s="601"/>
      <c r="F381" s="600"/>
      <c r="G381" s="601"/>
      <c r="H381" s="601"/>
      <c r="I381" s="686"/>
      <c r="J381" s="601"/>
      <c r="K381" s="601"/>
      <c r="L381" s="601"/>
      <c r="M381" s="601"/>
      <c r="N381" s="601"/>
      <c r="O381" s="687"/>
      <c r="P381" s="687" t="str">
        <f>P356</f>
        <v>Polebunging, 30 April 2025</v>
      </c>
      <c r="Q381" s="601"/>
      <c r="R381" s="601"/>
      <c r="S381" s="601"/>
    </row>
    <row r="382" spans="2:19">
      <c r="B382" s="601"/>
      <c r="C382" s="601"/>
      <c r="D382" s="601"/>
      <c r="E382" s="601"/>
      <c r="F382" s="600"/>
      <c r="G382" s="601"/>
      <c r="H382" s="601"/>
      <c r="I382" s="601"/>
      <c r="J382" s="601"/>
      <c r="K382" s="601"/>
      <c r="L382" s="601"/>
      <c r="M382" s="601"/>
      <c r="N382" s="601"/>
      <c r="O382" s="688"/>
      <c r="P382" s="688" t="s">
        <v>83</v>
      </c>
      <c r="Q382" s="601"/>
      <c r="R382" s="601"/>
      <c r="S382" s="601"/>
    </row>
    <row r="383" spans="2:19">
      <c r="B383" s="601"/>
      <c r="C383" s="601"/>
      <c r="D383" s="601"/>
      <c r="E383" s="601"/>
      <c r="F383" s="600"/>
      <c r="G383" s="601"/>
      <c r="H383" s="601"/>
      <c r="I383" s="686"/>
      <c r="J383" s="601"/>
      <c r="K383" s="601"/>
      <c r="L383" s="601"/>
      <c r="M383" s="601"/>
      <c r="N383" s="601"/>
      <c r="O383" s="688"/>
      <c r="P383" s="688"/>
      <c r="Q383" s="601"/>
      <c r="R383" s="601"/>
      <c r="S383" s="601"/>
    </row>
    <row r="384" spans="2:19">
      <c r="B384" s="601"/>
      <c r="C384" s="601"/>
      <c r="D384" s="601"/>
      <c r="E384" s="601"/>
      <c r="F384" s="600"/>
      <c r="G384" s="601"/>
      <c r="H384" s="601"/>
      <c r="I384" s="601"/>
      <c r="J384" s="601"/>
      <c r="K384" s="601"/>
      <c r="L384" s="601"/>
      <c r="M384" s="601"/>
      <c r="N384" s="601"/>
      <c r="O384" s="688"/>
      <c r="P384" s="688"/>
      <c r="Q384" s="601"/>
      <c r="R384" s="601"/>
      <c r="S384" s="601"/>
    </row>
    <row r="385" spans="2:19">
      <c r="B385" s="601"/>
      <c r="C385" s="601"/>
      <c r="D385" s="601"/>
      <c r="E385" s="601"/>
      <c r="F385" s="600"/>
      <c r="G385" s="601"/>
      <c r="H385" s="601"/>
      <c r="I385" s="601"/>
      <c r="J385" s="601"/>
      <c r="K385" s="601"/>
      <c r="L385" s="601"/>
      <c r="M385" s="601"/>
      <c r="N385" s="601"/>
      <c r="O385" s="601"/>
      <c r="P385" s="601"/>
      <c r="Q385" s="601"/>
      <c r="R385" s="601"/>
      <c r="S385" s="601"/>
    </row>
    <row r="386" spans="2:19">
      <c r="B386" s="601"/>
      <c r="C386" s="601"/>
      <c r="D386" s="601"/>
      <c r="E386" s="601"/>
      <c r="F386" s="600"/>
      <c r="G386" s="601"/>
      <c r="H386" s="601"/>
      <c r="I386" s="601"/>
      <c r="J386" s="601"/>
      <c r="K386" s="601"/>
      <c r="L386" s="601"/>
      <c r="M386" s="601"/>
      <c r="N386" s="601"/>
      <c r="O386" s="689"/>
      <c r="P386" s="792" t="s">
        <v>144</v>
      </c>
      <c r="Q386" s="601"/>
      <c r="R386" s="601"/>
      <c r="S386" s="601"/>
    </row>
    <row r="387" spans="2:19">
      <c r="B387" s="601"/>
      <c r="C387" s="601"/>
      <c r="D387" s="601"/>
      <c r="E387" s="601"/>
      <c r="F387" s="600"/>
      <c r="G387" s="601"/>
      <c r="H387" s="601"/>
      <c r="I387" s="601"/>
      <c r="J387" s="601"/>
      <c r="K387" s="601"/>
      <c r="L387" s="601"/>
      <c r="M387" s="601"/>
      <c r="N387" s="601"/>
      <c r="O387" s="687"/>
      <c r="P387" s="601" t="s">
        <v>145</v>
      </c>
      <c r="Q387" s="601"/>
      <c r="R387" s="601"/>
      <c r="S387" s="601"/>
    </row>
    <row r="388" spans="2:19">
      <c r="B388" s="601"/>
      <c r="C388" s="601"/>
      <c r="D388" s="601"/>
      <c r="E388" s="601"/>
      <c r="F388" s="600"/>
      <c r="G388" s="601"/>
      <c r="H388" s="601"/>
      <c r="I388" s="601"/>
      <c r="J388" s="601"/>
      <c r="K388" s="601"/>
      <c r="L388" s="601"/>
      <c r="M388" s="601"/>
      <c r="N388" s="601"/>
      <c r="O388" s="687"/>
      <c r="P388" s="601"/>
      <c r="Q388" s="601"/>
      <c r="R388" s="601"/>
      <c r="S388" s="601"/>
    </row>
    <row r="389" spans="2:19">
      <c r="B389" s="597" t="s">
        <v>47</v>
      </c>
      <c r="C389" s="598"/>
      <c r="D389" s="598"/>
      <c r="E389" s="599"/>
      <c r="F389" s="600"/>
      <c r="G389" s="601"/>
      <c r="H389" s="601"/>
      <c r="I389" s="601"/>
      <c r="J389" s="601"/>
      <c r="K389" s="601"/>
      <c r="L389" s="601"/>
      <c r="M389" s="601"/>
      <c r="N389" s="601"/>
      <c r="O389" s="601"/>
      <c r="P389" s="601"/>
      <c r="Q389" s="601"/>
      <c r="R389" s="601"/>
      <c r="S389" s="601"/>
    </row>
    <row r="390" spans="2:19">
      <c r="B390" s="603" t="s">
        <v>48</v>
      </c>
      <c r="C390" s="604"/>
      <c r="D390" s="604"/>
      <c r="E390" s="605"/>
      <c r="F390" s="600"/>
      <c r="G390" s="601"/>
      <c r="H390" s="601"/>
      <c r="I390" s="601"/>
      <c r="J390" s="601"/>
      <c r="K390" s="601"/>
      <c r="L390" s="601"/>
      <c r="M390" s="601"/>
      <c r="N390" s="601"/>
      <c r="O390" s="601"/>
      <c r="P390" s="601"/>
      <c r="Q390" s="601"/>
      <c r="R390" s="601"/>
      <c r="S390" s="601"/>
    </row>
    <row r="391" spans="2:19" ht="16.5">
      <c r="B391" s="601"/>
      <c r="C391" s="601"/>
      <c r="D391" s="601"/>
      <c r="E391" s="601"/>
      <c r="F391" s="600"/>
      <c r="G391" s="601"/>
      <c r="H391" s="606" t="s">
        <v>49</v>
      </c>
      <c r="I391" s="606"/>
      <c r="J391" s="606"/>
      <c r="K391" s="606"/>
      <c r="L391" s="607"/>
      <c r="M391" s="607"/>
      <c r="N391" s="601"/>
      <c r="O391" s="601"/>
      <c r="P391" s="601"/>
      <c r="Q391" s="601"/>
      <c r="R391" s="601"/>
      <c r="S391" s="601"/>
    </row>
    <row r="392" spans="2:19" ht="16.5">
      <c r="B392" s="601"/>
      <c r="C392" s="601"/>
      <c r="D392" s="601"/>
      <c r="E392" s="601"/>
      <c r="F392" s="600"/>
      <c r="G392" s="601"/>
      <c r="H392" s="606" t="s">
        <v>50</v>
      </c>
      <c r="I392" s="606"/>
      <c r="J392" s="606"/>
      <c r="K392" s="606"/>
      <c r="L392" s="607"/>
      <c r="M392" s="607"/>
      <c r="N392" s="601"/>
      <c r="O392" s="601"/>
      <c r="P392" s="601"/>
      <c r="Q392" s="601"/>
      <c r="R392" s="601"/>
      <c r="S392" s="601"/>
    </row>
    <row r="393" spans="2:19" ht="16.5">
      <c r="B393" s="601"/>
      <c r="C393" s="601"/>
      <c r="D393" s="601"/>
      <c r="E393" s="601"/>
      <c r="F393" s="600"/>
      <c r="G393" s="601"/>
      <c r="H393" s="606" t="s">
        <v>247</v>
      </c>
      <c r="I393" s="606"/>
      <c r="J393" s="606"/>
      <c r="K393" s="606"/>
      <c r="L393" s="607"/>
      <c r="M393" s="607"/>
      <c r="N393" s="601"/>
      <c r="O393" s="601"/>
      <c r="P393" s="601"/>
      <c r="Q393" s="601"/>
      <c r="R393" s="601"/>
      <c r="S393" s="601"/>
    </row>
    <row r="394" spans="2:19" ht="16.5">
      <c r="B394" s="608" t="s">
        <v>52</v>
      </c>
      <c r="C394" s="608"/>
      <c r="D394" s="609" t="s">
        <v>3</v>
      </c>
      <c r="E394" s="601" t="s">
        <v>53</v>
      </c>
      <c r="F394" s="600"/>
      <c r="G394" s="601"/>
      <c r="H394" s="607"/>
      <c r="I394" s="607"/>
      <c r="J394" s="607"/>
      <c r="K394" s="607"/>
      <c r="L394" s="607"/>
      <c r="M394" s="607"/>
      <c r="N394" s="608"/>
      <c r="O394" s="608"/>
      <c r="P394" s="601"/>
      <c r="Q394" s="601"/>
      <c r="R394" s="601"/>
      <c r="S394" s="601"/>
    </row>
    <row r="395" spans="2:19" ht="16.5">
      <c r="B395" s="727" t="s">
        <v>54</v>
      </c>
      <c r="C395" s="608"/>
      <c r="D395" s="609" t="s">
        <v>3</v>
      </c>
      <c r="E395" s="601" t="s">
        <v>266</v>
      </c>
      <c r="F395" s="600"/>
      <c r="G395" s="601"/>
      <c r="H395" s="607"/>
      <c r="I395" s="607"/>
      <c r="J395" s="607"/>
      <c r="K395" s="607"/>
      <c r="L395" s="607"/>
      <c r="M395" s="607"/>
      <c r="N395" s="608"/>
      <c r="O395" s="608"/>
      <c r="P395" s="601"/>
      <c r="Q395" s="601"/>
      <c r="R395" s="601"/>
      <c r="S395" s="601"/>
    </row>
    <row r="396" spans="2:19" ht="16.5">
      <c r="B396" s="727" t="s">
        <v>56</v>
      </c>
      <c r="C396" s="727"/>
      <c r="D396" s="728" t="s">
        <v>3</v>
      </c>
      <c r="E396" s="729" t="s">
        <v>267</v>
      </c>
      <c r="F396" s="729"/>
      <c r="G396" s="729"/>
      <c r="H396" s="729"/>
      <c r="I396" s="729"/>
      <c r="J396" s="729"/>
      <c r="K396" s="729"/>
      <c r="L396" s="607"/>
      <c r="M396" s="601"/>
      <c r="N396" s="601"/>
      <c r="O396" s="601"/>
      <c r="P396" s="608"/>
      <c r="Q396" s="608"/>
      <c r="R396" s="601"/>
      <c r="S396" s="601"/>
    </row>
    <row r="397" spans="2:19">
      <c r="B397" s="608" t="s">
        <v>58</v>
      </c>
      <c r="C397" s="608"/>
      <c r="D397" s="609" t="s">
        <v>3</v>
      </c>
      <c r="E397" s="601" t="s">
        <v>59</v>
      </c>
      <c r="F397" s="600"/>
      <c r="G397" s="601"/>
      <c r="H397" s="601"/>
      <c r="I397" s="601"/>
      <c r="J397" s="601"/>
      <c r="K397" s="601"/>
      <c r="L397" s="601"/>
      <c r="M397" s="601"/>
      <c r="N397" s="601" t="str">
        <f>N371</f>
        <v>Keadaan Bulan April 2025</v>
      </c>
      <c r="O397" s="601"/>
      <c r="P397" s="601"/>
      <c r="Q397" s="601"/>
      <c r="R397" s="601"/>
      <c r="S397" s="601"/>
    </row>
    <row r="398" spans="2:19" ht="15.75" thickBot="1">
      <c r="B398" s="608"/>
      <c r="C398" s="608"/>
      <c r="D398" s="608"/>
      <c r="E398" s="601"/>
      <c r="F398" s="600"/>
      <c r="G398" s="601"/>
      <c r="H398" s="601"/>
      <c r="I398" s="601"/>
      <c r="J398" s="601"/>
      <c r="K398" s="601"/>
      <c r="L398" s="601"/>
      <c r="M398" s="601"/>
      <c r="N398" s="601"/>
      <c r="O398" s="601"/>
      <c r="P398" s="600"/>
      <c r="Q398" s="600"/>
      <c r="R398" s="601"/>
      <c r="S398" s="601"/>
    </row>
    <row r="399" spans="2:19" ht="15.75" thickTop="1">
      <c r="B399" s="730" t="s">
        <v>61</v>
      </c>
      <c r="C399" s="731" t="s">
        <v>62</v>
      </c>
      <c r="D399" s="732"/>
      <c r="E399" s="733"/>
      <c r="F399" s="734" t="s">
        <v>63</v>
      </c>
      <c r="G399" s="735" t="s">
        <v>64</v>
      </c>
      <c r="H399" s="736"/>
      <c r="I399" s="737" t="s">
        <v>65</v>
      </c>
      <c r="J399" s="737" t="s">
        <v>66</v>
      </c>
      <c r="K399" s="737" t="s">
        <v>67</v>
      </c>
      <c r="L399" s="737" t="s">
        <v>68</v>
      </c>
      <c r="M399" s="738" t="s">
        <v>69</v>
      </c>
      <c r="N399" s="739"/>
      <c r="O399" s="738" t="s">
        <v>70</v>
      </c>
      <c r="P399" s="740"/>
      <c r="Q399" s="740"/>
      <c r="R399" s="741" t="s">
        <v>71</v>
      </c>
      <c r="S399" s="601"/>
    </row>
    <row r="400" spans="2:19">
      <c r="B400" s="742"/>
      <c r="C400" s="743"/>
      <c r="D400" s="744"/>
      <c r="E400" s="745"/>
      <c r="F400" s="746"/>
      <c r="G400" s="747" t="s">
        <v>72</v>
      </c>
      <c r="H400" s="747" t="s">
        <v>73</v>
      </c>
      <c r="I400" s="748"/>
      <c r="J400" s="747"/>
      <c r="K400" s="747"/>
      <c r="L400" s="749"/>
      <c r="M400" s="747" t="s">
        <v>16</v>
      </c>
      <c r="N400" s="750" t="s">
        <v>15</v>
      </c>
      <c r="O400" s="750" t="s">
        <v>16</v>
      </c>
      <c r="P400" s="751" t="s">
        <v>15</v>
      </c>
      <c r="Q400" s="752"/>
      <c r="R400" s="753"/>
      <c r="S400" s="601"/>
    </row>
    <row r="401" spans="2:19">
      <c r="B401" s="754"/>
      <c r="C401" s="755"/>
      <c r="D401" s="756"/>
      <c r="E401" s="757"/>
      <c r="F401" s="758"/>
      <c r="G401" s="759"/>
      <c r="H401" s="759"/>
      <c r="I401" s="760"/>
      <c r="J401" s="759"/>
      <c r="K401" s="759"/>
      <c r="L401" s="761"/>
      <c r="M401" s="760"/>
      <c r="N401" s="759"/>
      <c r="O401" s="759"/>
      <c r="P401" s="762" t="s">
        <v>74</v>
      </c>
      <c r="Q401" s="763" t="s">
        <v>18</v>
      </c>
      <c r="R401" s="753"/>
      <c r="S401" s="601"/>
    </row>
    <row r="402" spans="2:19">
      <c r="B402" s="644">
        <v>1</v>
      </c>
      <c r="C402" s="645">
        <v>2</v>
      </c>
      <c r="D402" s="646"/>
      <c r="E402" s="647"/>
      <c r="F402" s="648">
        <v>3</v>
      </c>
      <c r="G402" s="649">
        <v>4</v>
      </c>
      <c r="H402" s="649">
        <v>5</v>
      </c>
      <c r="I402" s="649">
        <v>6</v>
      </c>
      <c r="J402" s="649">
        <v>7</v>
      </c>
      <c r="K402" s="649">
        <v>8</v>
      </c>
      <c r="L402" s="649">
        <v>9</v>
      </c>
      <c r="M402" s="649">
        <v>10</v>
      </c>
      <c r="N402" s="649">
        <v>11</v>
      </c>
      <c r="O402" s="649">
        <v>12</v>
      </c>
      <c r="P402" s="649">
        <v>13</v>
      </c>
      <c r="Q402" s="650">
        <v>14</v>
      </c>
      <c r="R402" s="651">
        <v>15</v>
      </c>
      <c r="S402" s="601"/>
    </row>
    <row r="403" spans="2:19">
      <c r="B403" s="793">
        <v>1</v>
      </c>
      <c r="C403" s="794" t="s">
        <v>268</v>
      </c>
      <c r="D403" s="795"/>
      <c r="E403" s="796"/>
      <c r="F403" s="797"/>
      <c r="G403" s="656" t="s">
        <v>76</v>
      </c>
      <c r="H403" s="656" t="s">
        <v>77</v>
      </c>
      <c r="I403" s="798">
        <v>12000000</v>
      </c>
      <c r="J403" s="799"/>
      <c r="K403" s="799"/>
      <c r="L403" s="787">
        <f>I403/I405*100</f>
        <v>100</v>
      </c>
      <c r="M403" s="806">
        <f>P403/I403*100</f>
        <v>100</v>
      </c>
      <c r="N403" s="807">
        <f>P403/I403</f>
        <v>1</v>
      </c>
      <c r="O403" s="807">
        <f>L403*M403/100</f>
        <v>100</v>
      </c>
      <c r="P403" s="809">
        <v>12000000</v>
      </c>
      <c r="Q403" s="663">
        <f>L403*M403/100</f>
        <v>100</v>
      </c>
      <c r="R403" s="801">
        <f>I403-P403</f>
        <v>0</v>
      </c>
      <c r="S403" s="601"/>
    </row>
    <row r="404" spans="2:19">
      <c r="B404" s="764"/>
      <c r="C404" s="802"/>
      <c r="D404" s="803"/>
      <c r="E404" s="804"/>
      <c r="F404" s="655"/>
      <c r="G404" s="671"/>
      <c r="H404" s="671"/>
      <c r="I404" s="768"/>
      <c r="J404" s="769" t="s">
        <v>78</v>
      </c>
      <c r="K404" s="769" t="s">
        <v>78</v>
      </c>
      <c r="L404" s="805"/>
      <c r="M404" s="661"/>
      <c r="N404" s="662"/>
      <c r="O404" s="662"/>
      <c r="P404" s="810"/>
      <c r="Q404" s="808"/>
      <c r="R404" s="664">
        <f>I404-P404</f>
        <v>0</v>
      </c>
      <c r="S404" s="601"/>
    </row>
    <row r="405" spans="2:19" ht="21" thickBot="1">
      <c r="B405" s="675" t="s">
        <v>80</v>
      </c>
      <c r="C405" s="676"/>
      <c r="D405" s="676"/>
      <c r="E405" s="676"/>
      <c r="F405" s="676"/>
      <c r="G405" s="676"/>
      <c r="H405" s="677"/>
      <c r="I405" s="678">
        <f>I403+I404</f>
        <v>12000000</v>
      </c>
      <c r="J405" s="679" t="s">
        <v>81</v>
      </c>
      <c r="K405" s="680"/>
      <c r="L405" s="681">
        <f>L403+L404</f>
        <v>100</v>
      </c>
      <c r="M405" s="698"/>
      <c r="N405" s="681">
        <f>SUM(N404:N404)</f>
        <v>0</v>
      </c>
      <c r="O405" s="681">
        <f>SUM(O404:O404)</f>
        <v>0</v>
      </c>
      <c r="P405" s="699">
        <f t="array" ref="P405">P403:P403</f>
        <v>12000000</v>
      </c>
      <c r="Q405" s="684">
        <f>SUM(Q404:Q404)</f>
        <v>0</v>
      </c>
      <c r="R405" s="685">
        <f>R403+R404</f>
        <v>0</v>
      </c>
      <c r="S405" s="601"/>
    </row>
    <row r="406" spans="2:19" ht="15.75" thickTop="1">
      <c r="B406" s="601"/>
      <c r="C406" s="601"/>
      <c r="D406" s="601"/>
      <c r="E406" s="601"/>
      <c r="F406" s="600"/>
      <c r="G406" s="601"/>
      <c r="H406" s="601"/>
      <c r="I406" s="601"/>
      <c r="J406" s="601"/>
      <c r="K406" s="601"/>
      <c r="L406" s="601"/>
      <c r="M406" s="601"/>
      <c r="N406" s="601"/>
      <c r="O406" s="601"/>
      <c r="P406" s="601"/>
      <c r="Q406" s="601"/>
      <c r="R406" s="601"/>
      <c r="S406" s="601"/>
    </row>
    <row r="407" spans="2:19">
      <c r="B407" s="601"/>
      <c r="C407" s="601"/>
      <c r="D407" s="601"/>
      <c r="E407" s="601"/>
      <c r="F407" s="600"/>
      <c r="G407" s="601"/>
      <c r="H407" s="601"/>
      <c r="I407" s="686"/>
      <c r="J407" s="601"/>
      <c r="K407" s="601"/>
      <c r="L407" s="601"/>
      <c r="M407" s="601"/>
      <c r="N407" s="601"/>
      <c r="O407" s="687"/>
      <c r="P407" s="687" t="str">
        <f>P381</f>
        <v>Polebunging, 30 April 2025</v>
      </c>
      <c r="Q407" s="601"/>
      <c r="R407" s="601"/>
      <c r="S407" s="601"/>
    </row>
    <row r="408" spans="2:19">
      <c r="B408" s="601"/>
      <c r="C408" s="601"/>
      <c r="D408" s="601"/>
      <c r="E408" s="601"/>
      <c r="F408" s="600"/>
      <c r="G408" s="601"/>
      <c r="H408" s="601"/>
      <c r="I408" s="601"/>
      <c r="J408" s="601"/>
      <c r="K408" s="601"/>
      <c r="L408" s="601"/>
      <c r="M408" s="601"/>
      <c r="N408" s="601"/>
      <c r="O408" s="688"/>
      <c r="P408" s="688" t="s">
        <v>83</v>
      </c>
      <c r="Q408" s="601"/>
      <c r="R408" s="601"/>
      <c r="S408" s="601"/>
    </row>
    <row r="409" spans="2:19">
      <c r="B409" s="601"/>
      <c r="C409" s="601"/>
      <c r="D409" s="601"/>
      <c r="E409" s="601"/>
      <c r="F409" s="600"/>
      <c r="G409" s="601"/>
      <c r="H409" s="601"/>
      <c r="I409" s="686"/>
      <c r="J409" s="601"/>
      <c r="K409" s="601"/>
      <c r="L409" s="601"/>
      <c r="M409" s="601"/>
      <c r="N409" s="601"/>
      <c r="O409" s="688"/>
      <c r="P409" s="688"/>
      <c r="Q409" s="601"/>
      <c r="R409" s="601"/>
      <c r="S409" s="601"/>
    </row>
    <row r="410" spans="2:19">
      <c r="B410" s="601"/>
      <c r="C410" s="601"/>
      <c r="D410" s="601"/>
      <c r="E410" s="601"/>
      <c r="F410" s="600"/>
      <c r="G410" s="601"/>
      <c r="H410" s="601"/>
      <c r="I410" s="601"/>
      <c r="J410" s="601"/>
      <c r="K410" s="601"/>
      <c r="L410" s="601"/>
      <c r="M410" s="601"/>
      <c r="N410" s="601"/>
      <c r="O410" s="688"/>
      <c r="P410" s="688"/>
      <c r="Q410" s="601"/>
      <c r="R410" s="601"/>
      <c r="S410" s="601"/>
    </row>
    <row r="411" spans="2:19">
      <c r="B411" s="601"/>
      <c r="C411" s="601"/>
      <c r="D411" s="601"/>
      <c r="E411" s="601"/>
      <c r="F411" s="600"/>
      <c r="G411" s="601"/>
      <c r="H411" s="601"/>
      <c r="I411" s="601"/>
      <c r="J411" s="601"/>
      <c r="K411" s="601"/>
      <c r="L411" s="601"/>
      <c r="M411" s="601"/>
      <c r="N411" s="601"/>
      <c r="O411" s="601"/>
      <c r="P411" s="601"/>
      <c r="Q411" s="601"/>
      <c r="R411" s="601"/>
      <c r="S411" s="601"/>
    </row>
    <row r="412" spans="2:19">
      <c r="B412" s="601"/>
      <c r="C412" s="601"/>
      <c r="D412" s="601"/>
      <c r="E412" s="601"/>
      <c r="F412" s="600"/>
      <c r="G412" s="601"/>
      <c r="H412" s="601"/>
      <c r="I412" s="601"/>
      <c r="J412" s="601"/>
      <c r="K412" s="601"/>
      <c r="L412" s="601"/>
      <c r="M412" s="601"/>
      <c r="N412" s="601"/>
      <c r="O412" s="689"/>
      <c r="P412" s="792" t="s">
        <v>144</v>
      </c>
      <c r="Q412" s="601"/>
      <c r="R412" s="601"/>
      <c r="S412" s="601"/>
    </row>
    <row r="413" spans="2:19">
      <c r="B413" s="601"/>
      <c r="C413" s="601"/>
      <c r="D413" s="601"/>
      <c r="E413" s="601"/>
      <c r="F413" s="600"/>
      <c r="G413" s="601"/>
      <c r="H413" s="601"/>
      <c r="I413" s="601"/>
      <c r="J413" s="601"/>
      <c r="K413" s="601"/>
      <c r="L413" s="601"/>
      <c r="M413" s="601"/>
      <c r="N413" s="601"/>
      <c r="O413" s="687"/>
      <c r="P413" s="601" t="s">
        <v>145</v>
      </c>
      <c r="Q413" s="601"/>
      <c r="R413" s="601"/>
      <c r="S413" s="601"/>
    </row>
    <row r="414" spans="2:19">
      <c r="B414" s="601"/>
      <c r="C414" s="601"/>
      <c r="D414" s="601"/>
      <c r="E414" s="601"/>
      <c r="F414" s="600"/>
      <c r="G414" s="601"/>
      <c r="H414" s="601"/>
      <c r="I414" s="601"/>
      <c r="J414" s="601"/>
      <c r="K414" s="601"/>
      <c r="L414" s="601"/>
      <c r="M414" s="601"/>
      <c r="N414" s="601"/>
      <c r="O414" s="687"/>
      <c r="P414" s="601"/>
      <c r="Q414" s="601"/>
      <c r="R414" s="601"/>
      <c r="S414" s="601"/>
    </row>
    <row r="415" spans="2:19">
      <c r="B415" s="601"/>
      <c r="C415" s="601"/>
      <c r="D415" s="601"/>
      <c r="E415" s="601"/>
      <c r="F415" s="600"/>
      <c r="G415" s="601"/>
      <c r="H415" s="601"/>
      <c r="I415" s="601"/>
      <c r="J415" s="601"/>
      <c r="K415" s="601"/>
      <c r="L415" s="601"/>
      <c r="M415" s="601"/>
      <c r="N415" s="601"/>
      <c r="O415" s="687"/>
      <c r="P415" s="601"/>
      <c r="Q415" s="601"/>
      <c r="R415" s="601"/>
      <c r="S415" s="601"/>
    </row>
    <row r="416" spans="2:19">
      <c r="B416" s="601"/>
      <c r="C416" s="601"/>
      <c r="D416" s="601"/>
      <c r="E416" s="601"/>
      <c r="F416" s="600"/>
      <c r="G416" s="601"/>
      <c r="H416" s="601"/>
      <c r="I416" s="601"/>
      <c r="J416" s="601"/>
      <c r="K416" s="601"/>
      <c r="L416" s="601"/>
      <c r="M416" s="601"/>
      <c r="N416" s="601"/>
      <c r="O416" s="687"/>
      <c r="P416" s="601"/>
      <c r="Q416" s="601"/>
      <c r="R416" s="601"/>
      <c r="S416" s="601"/>
    </row>
    <row r="417" spans="2:19">
      <c r="B417" s="601"/>
      <c r="C417" s="601"/>
      <c r="D417" s="601"/>
      <c r="E417" s="601"/>
      <c r="F417" s="600"/>
      <c r="G417" s="601"/>
      <c r="H417" s="601"/>
      <c r="I417" s="601"/>
      <c r="J417" s="601"/>
      <c r="K417" s="601"/>
      <c r="L417" s="601"/>
      <c r="M417" s="601"/>
      <c r="N417" s="601"/>
      <c r="O417" s="687"/>
      <c r="P417" s="601"/>
      <c r="Q417" s="601"/>
      <c r="R417" s="601"/>
      <c r="S417" s="601"/>
    </row>
    <row r="418" spans="2:19">
      <c r="B418" s="597" t="s">
        <v>47</v>
      </c>
      <c r="C418" s="598"/>
      <c r="D418" s="598"/>
      <c r="E418" s="599"/>
      <c r="F418" s="600"/>
      <c r="G418" s="601"/>
      <c r="H418" s="601"/>
      <c r="I418" s="601"/>
      <c r="J418" s="601"/>
      <c r="K418" s="601"/>
      <c r="L418" s="601"/>
      <c r="M418" s="601"/>
      <c r="N418" s="601"/>
      <c r="O418" s="601"/>
      <c r="P418" s="601"/>
      <c r="Q418" s="601"/>
      <c r="R418" s="601"/>
      <c r="S418" s="601"/>
    </row>
    <row r="419" spans="2:19">
      <c r="B419" s="603" t="s">
        <v>48</v>
      </c>
      <c r="C419" s="604"/>
      <c r="D419" s="604"/>
      <c r="E419" s="605"/>
      <c r="F419" s="600"/>
      <c r="G419" s="601"/>
      <c r="H419" s="601"/>
      <c r="I419" s="811"/>
      <c r="J419" s="601"/>
      <c r="K419" s="601"/>
      <c r="L419" s="601"/>
      <c r="M419" s="601"/>
      <c r="N419" s="601"/>
      <c r="O419" s="601"/>
      <c r="P419" s="601"/>
      <c r="Q419" s="601"/>
      <c r="R419" s="601"/>
      <c r="S419" s="601"/>
    </row>
    <row r="420" spans="2:19" ht="16.5">
      <c r="B420" s="601"/>
      <c r="C420" s="601"/>
      <c r="D420" s="601"/>
      <c r="E420" s="601"/>
      <c r="F420" s="600"/>
      <c r="G420" s="601"/>
      <c r="H420" s="606" t="s">
        <v>49</v>
      </c>
      <c r="I420" s="606"/>
      <c r="J420" s="606"/>
      <c r="K420" s="606"/>
      <c r="L420" s="607"/>
      <c r="M420" s="607"/>
      <c r="N420" s="601"/>
      <c r="O420" s="601"/>
      <c r="P420" s="601"/>
      <c r="Q420" s="601"/>
      <c r="R420" s="601"/>
      <c r="S420" s="601"/>
    </row>
    <row r="421" spans="2:19" ht="16.5">
      <c r="B421" s="601"/>
      <c r="C421" s="601"/>
      <c r="D421" s="601"/>
      <c r="E421" s="601"/>
      <c r="F421" s="600"/>
      <c r="G421" s="601"/>
      <c r="H421" s="606" t="s">
        <v>50</v>
      </c>
      <c r="I421" s="606"/>
      <c r="J421" s="606"/>
      <c r="K421" s="606"/>
      <c r="L421" s="607"/>
      <c r="M421" s="607"/>
      <c r="N421" s="601"/>
      <c r="O421" s="601"/>
      <c r="P421" s="601"/>
      <c r="Q421" s="601"/>
      <c r="R421" s="601"/>
      <c r="S421" s="601"/>
    </row>
    <row r="422" spans="2:19" ht="16.5">
      <c r="B422" s="601"/>
      <c r="C422" s="601"/>
      <c r="D422" s="601"/>
      <c r="E422" s="601"/>
      <c r="F422" s="600"/>
      <c r="G422" s="601"/>
      <c r="H422" s="606" t="s">
        <v>247</v>
      </c>
      <c r="I422" s="606"/>
      <c r="J422" s="606"/>
      <c r="K422" s="606"/>
      <c r="L422" s="607"/>
      <c r="M422" s="607"/>
      <c r="N422" s="601"/>
      <c r="O422" s="601"/>
      <c r="P422" s="601"/>
      <c r="Q422" s="601"/>
      <c r="R422" s="601"/>
      <c r="S422" s="601"/>
    </row>
    <row r="423" spans="2:19" ht="16.5">
      <c r="B423" s="608" t="s">
        <v>52</v>
      </c>
      <c r="C423" s="608"/>
      <c r="D423" s="609" t="s">
        <v>3</v>
      </c>
      <c r="E423" s="601" t="s">
        <v>53</v>
      </c>
      <c r="F423" s="600"/>
      <c r="G423" s="601"/>
      <c r="H423" s="607"/>
      <c r="I423" s="607"/>
      <c r="J423" s="607"/>
      <c r="K423" s="607"/>
      <c r="L423" s="607"/>
      <c r="M423" s="607"/>
      <c r="N423" s="608"/>
      <c r="O423" s="608"/>
      <c r="P423" s="601"/>
      <c r="Q423" s="601"/>
      <c r="R423" s="601"/>
      <c r="S423" s="601"/>
    </row>
    <row r="424" spans="2:19" ht="16.5">
      <c r="B424" s="727" t="s">
        <v>54</v>
      </c>
      <c r="C424" s="608"/>
      <c r="D424" s="609" t="s">
        <v>3</v>
      </c>
      <c r="E424" s="601" t="s">
        <v>150</v>
      </c>
      <c r="F424" s="600"/>
      <c r="G424" s="601"/>
      <c r="H424" s="607"/>
      <c r="I424" s="607"/>
      <c r="J424" s="607"/>
      <c r="K424" s="607"/>
      <c r="L424" s="607"/>
      <c r="M424" s="607"/>
      <c r="N424" s="608"/>
      <c r="O424" s="608"/>
      <c r="P424" s="601"/>
      <c r="Q424" s="601"/>
      <c r="R424" s="601"/>
      <c r="S424" s="601"/>
    </row>
    <row r="425" spans="2:19" ht="16.5">
      <c r="B425" s="727" t="s">
        <v>56</v>
      </c>
      <c r="C425" s="727"/>
      <c r="D425" s="728" t="s">
        <v>3</v>
      </c>
      <c r="E425" s="729" t="s">
        <v>37</v>
      </c>
      <c r="F425" s="729"/>
      <c r="G425" s="729"/>
      <c r="H425" s="729"/>
      <c r="I425" s="729"/>
      <c r="J425" s="729"/>
      <c r="K425" s="729"/>
      <c r="L425" s="607"/>
      <c r="M425" s="601"/>
      <c r="N425" s="601"/>
      <c r="O425" s="601"/>
      <c r="P425" s="608"/>
      <c r="Q425" s="608"/>
      <c r="R425" s="601"/>
      <c r="S425" s="601"/>
    </row>
    <row r="426" spans="2:19">
      <c r="B426" s="608" t="s">
        <v>58</v>
      </c>
      <c r="C426" s="608"/>
      <c r="D426" s="609" t="s">
        <v>3</v>
      </c>
      <c r="E426" s="601" t="s">
        <v>59</v>
      </c>
      <c r="F426" s="600"/>
      <c r="G426" s="601"/>
      <c r="H426" s="601"/>
      <c r="I426" s="601"/>
      <c r="J426" s="601"/>
      <c r="K426" s="601"/>
      <c r="L426" s="601"/>
      <c r="M426" s="601"/>
      <c r="N426" s="601" t="str">
        <f>N347</f>
        <v>Keadaan Bulan April 2025</v>
      </c>
      <c r="O426" s="601"/>
      <c r="P426" s="601"/>
      <c r="Q426" s="601"/>
      <c r="R426" s="601"/>
      <c r="S426" s="601"/>
    </row>
    <row r="427" spans="2:19" ht="15.75" thickBot="1">
      <c r="B427" s="608"/>
      <c r="C427" s="608"/>
      <c r="D427" s="608"/>
      <c r="E427" s="601"/>
      <c r="F427" s="600"/>
      <c r="G427" s="601"/>
      <c r="H427" s="601"/>
      <c r="I427" s="601"/>
      <c r="J427" s="601"/>
      <c r="K427" s="601"/>
      <c r="L427" s="601"/>
      <c r="M427" s="601"/>
      <c r="N427" s="601"/>
      <c r="O427" s="601"/>
      <c r="P427" s="600"/>
      <c r="Q427" s="600"/>
      <c r="R427" s="601"/>
      <c r="S427" s="601"/>
    </row>
    <row r="428" spans="2:19" ht="15.75" thickTop="1">
      <c r="B428" s="730" t="s">
        <v>61</v>
      </c>
      <c r="C428" s="731" t="s">
        <v>62</v>
      </c>
      <c r="D428" s="732"/>
      <c r="E428" s="733"/>
      <c r="F428" s="734" t="s">
        <v>63</v>
      </c>
      <c r="G428" s="735" t="s">
        <v>64</v>
      </c>
      <c r="H428" s="736"/>
      <c r="I428" s="737" t="s">
        <v>65</v>
      </c>
      <c r="J428" s="737" t="s">
        <v>66</v>
      </c>
      <c r="K428" s="737" t="s">
        <v>67</v>
      </c>
      <c r="L428" s="737" t="s">
        <v>68</v>
      </c>
      <c r="M428" s="738" t="s">
        <v>69</v>
      </c>
      <c r="N428" s="739"/>
      <c r="O428" s="738" t="s">
        <v>70</v>
      </c>
      <c r="P428" s="740"/>
      <c r="Q428" s="740"/>
      <c r="R428" s="741" t="s">
        <v>71</v>
      </c>
      <c r="S428" s="601"/>
    </row>
    <row r="429" spans="2:19">
      <c r="B429" s="742"/>
      <c r="C429" s="743"/>
      <c r="D429" s="744"/>
      <c r="E429" s="745"/>
      <c r="F429" s="746"/>
      <c r="G429" s="747" t="s">
        <v>72</v>
      </c>
      <c r="H429" s="747" t="s">
        <v>73</v>
      </c>
      <c r="I429" s="748"/>
      <c r="J429" s="747"/>
      <c r="K429" s="747"/>
      <c r="L429" s="749"/>
      <c r="M429" s="747" t="s">
        <v>16</v>
      </c>
      <c r="N429" s="750" t="s">
        <v>15</v>
      </c>
      <c r="O429" s="750" t="s">
        <v>16</v>
      </c>
      <c r="P429" s="751" t="s">
        <v>15</v>
      </c>
      <c r="Q429" s="752"/>
      <c r="R429" s="753"/>
      <c r="S429" s="601"/>
    </row>
    <row r="430" spans="2:19">
      <c r="B430" s="754"/>
      <c r="C430" s="755"/>
      <c r="D430" s="756"/>
      <c r="E430" s="757"/>
      <c r="F430" s="758"/>
      <c r="G430" s="759"/>
      <c r="H430" s="759"/>
      <c r="I430" s="760"/>
      <c r="J430" s="759"/>
      <c r="K430" s="759"/>
      <c r="L430" s="761"/>
      <c r="M430" s="760"/>
      <c r="N430" s="759"/>
      <c r="O430" s="759"/>
      <c r="P430" s="762" t="s">
        <v>74</v>
      </c>
      <c r="Q430" s="763" t="s">
        <v>18</v>
      </c>
      <c r="R430" s="753"/>
      <c r="S430" s="601"/>
    </row>
    <row r="431" spans="2:19">
      <c r="B431" s="644">
        <v>1</v>
      </c>
      <c r="C431" s="645">
        <v>2</v>
      </c>
      <c r="D431" s="646"/>
      <c r="E431" s="647"/>
      <c r="F431" s="648">
        <v>3</v>
      </c>
      <c r="G431" s="649">
        <v>4</v>
      </c>
      <c r="H431" s="649">
        <v>5</v>
      </c>
      <c r="I431" s="649">
        <v>6</v>
      </c>
      <c r="J431" s="649">
        <v>7</v>
      </c>
      <c r="K431" s="649">
        <v>8</v>
      </c>
      <c r="L431" s="649">
        <v>9</v>
      </c>
      <c r="M431" s="649">
        <v>10</v>
      </c>
      <c r="N431" s="649">
        <v>11</v>
      </c>
      <c r="O431" s="649">
        <v>12</v>
      </c>
      <c r="P431" s="649">
        <v>13</v>
      </c>
      <c r="Q431" s="650">
        <v>14</v>
      </c>
      <c r="R431" s="651">
        <v>15</v>
      </c>
      <c r="S431" s="601"/>
    </row>
    <row r="432" spans="2:19">
      <c r="B432" s="812">
        <v>1</v>
      </c>
      <c r="C432" s="813" t="s">
        <v>75</v>
      </c>
      <c r="D432" s="813"/>
      <c r="E432" s="813"/>
      <c r="F432" s="814"/>
      <c r="G432" s="656" t="s">
        <v>76</v>
      </c>
      <c r="H432" s="656" t="s">
        <v>77</v>
      </c>
      <c r="I432" s="815">
        <v>377200</v>
      </c>
      <c r="J432" s="770" t="s">
        <v>78</v>
      </c>
      <c r="K432" s="770" t="s">
        <v>78</v>
      </c>
      <c r="L432" s="816">
        <f>I432/I435*100</f>
        <v>27.895281763052804</v>
      </c>
      <c r="M432" s="817">
        <f>P432/I432*100</f>
        <v>0</v>
      </c>
      <c r="N432" s="818">
        <f>P432/I432</f>
        <v>0</v>
      </c>
      <c r="O432" s="818">
        <f>L432*M432/100</f>
        <v>0</v>
      </c>
      <c r="P432" s="815"/>
      <c r="Q432" s="819">
        <f>L432*M432/100</f>
        <v>0</v>
      </c>
      <c r="R432" s="820">
        <f>I432-P432</f>
        <v>377200</v>
      </c>
      <c r="S432" s="601"/>
    </row>
    <row r="433" spans="2:19" ht="15" customHeight="1">
      <c r="B433" s="764">
        <v>2</v>
      </c>
      <c r="C433" s="821" t="s">
        <v>87</v>
      </c>
      <c r="D433" s="821"/>
      <c r="E433" s="821"/>
      <c r="F433" s="822"/>
      <c r="G433" s="665"/>
      <c r="H433" s="665"/>
      <c r="I433" s="768">
        <v>636000</v>
      </c>
      <c r="J433" s="769"/>
      <c r="K433" s="769"/>
      <c r="L433" s="660">
        <f>I433/I435*100</f>
        <v>47.034462357639399</v>
      </c>
      <c r="M433" s="661">
        <f t="shared" ref="M433:M434" si="26">P433/I433*100</f>
        <v>0</v>
      </c>
      <c r="N433" s="662">
        <f t="shared" ref="N433:N434" si="27">P433/I433</f>
        <v>0</v>
      </c>
      <c r="O433" s="662">
        <f t="shared" ref="O433:O434" si="28">L433*M433/100</f>
        <v>0</v>
      </c>
      <c r="P433" s="768"/>
      <c r="Q433" s="823">
        <f t="shared" ref="Q433:Q434" si="29">L433*M433/100</f>
        <v>0</v>
      </c>
      <c r="R433" s="664">
        <f t="shared" ref="R433:R434" si="30">I433-P433</f>
        <v>636000</v>
      </c>
      <c r="S433" s="601"/>
    </row>
    <row r="434" spans="2:19">
      <c r="B434" s="764">
        <v>3</v>
      </c>
      <c r="C434" s="821" t="s">
        <v>88</v>
      </c>
      <c r="D434" s="821"/>
      <c r="E434" s="821"/>
      <c r="F434" s="822"/>
      <c r="G434" s="665"/>
      <c r="H434" s="665"/>
      <c r="I434" s="768">
        <v>339000</v>
      </c>
      <c r="J434" s="769"/>
      <c r="K434" s="769"/>
      <c r="L434" s="660">
        <f>I434/I435*100</f>
        <v>25.070255879307794</v>
      </c>
      <c r="M434" s="661">
        <f t="shared" si="26"/>
        <v>0</v>
      </c>
      <c r="N434" s="662">
        <f t="shared" si="27"/>
        <v>0</v>
      </c>
      <c r="O434" s="662">
        <f t="shared" si="28"/>
        <v>0</v>
      </c>
      <c r="P434" s="768"/>
      <c r="Q434" s="823">
        <f t="shared" si="29"/>
        <v>0</v>
      </c>
      <c r="R434" s="664">
        <f t="shared" si="30"/>
        <v>339000</v>
      </c>
      <c r="S434" s="601"/>
    </row>
    <row r="435" spans="2:19" ht="21" thickBot="1">
      <c r="B435" s="675" t="s">
        <v>80</v>
      </c>
      <c r="C435" s="676"/>
      <c r="D435" s="676"/>
      <c r="E435" s="676"/>
      <c r="F435" s="676"/>
      <c r="G435" s="676"/>
      <c r="H435" s="677"/>
      <c r="I435" s="678">
        <f>SUM(I432:I434)</f>
        <v>1352200</v>
      </c>
      <c r="J435" s="679" t="s">
        <v>81</v>
      </c>
      <c r="K435" s="680"/>
      <c r="L435" s="681">
        <f>SUM(L432:L434)</f>
        <v>100</v>
      </c>
      <c r="M435" s="698"/>
      <c r="N435" s="681">
        <f>SUM(N432:N434)</f>
        <v>0</v>
      </c>
      <c r="O435" s="681">
        <f>SUM(O432:O434)</f>
        <v>0</v>
      </c>
      <c r="P435" s="681">
        <f>SUM(P432:P434)</f>
        <v>0</v>
      </c>
      <c r="Q435" s="681">
        <f>SUM(Q432:Q434)</f>
        <v>0</v>
      </c>
      <c r="R435" s="681">
        <f>SUM(R432:R434)</f>
        <v>1352200</v>
      </c>
      <c r="S435" s="601"/>
    </row>
    <row r="436" spans="2:19" ht="15.75" thickTop="1">
      <c r="B436" s="601"/>
      <c r="C436" s="601"/>
      <c r="D436" s="601"/>
      <c r="E436" s="601"/>
      <c r="F436" s="600"/>
      <c r="G436" s="601"/>
      <c r="H436" s="601"/>
      <c r="I436" s="601"/>
      <c r="J436" s="601"/>
      <c r="K436" s="601"/>
      <c r="L436" s="601"/>
      <c r="M436" s="601"/>
      <c r="N436" s="601"/>
      <c r="O436" s="601"/>
      <c r="P436" s="601"/>
      <c r="Q436" s="601"/>
      <c r="R436" s="601"/>
      <c r="S436" s="601"/>
    </row>
    <row r="437" spans="2:19">
      <c r="B437" s="601"/>
      <c r="C437" s="601"/>
      <c r="D437" s="601"/>
      <c r="E437" s="601"/>
      <c r="F437" s="600"/>
      <c r="G437" s="601"/>
      <c r="H437" s="601"/>
      <c r="I437" s="686"/>
      <c r="J437" s="601"/>
      <c r="K437" s="601"/>
      <c r="L437" s="601"/>
      <c r="M437" s="601"/>
      <c r="N437" s="601"/>
      <c r="O437" s="687"/>
      <c r="P437" s="687" t="str">
        <f>P356</f>
        <v>Polebunging, 30 April 2025</v>
      </c>
      <c r="Q437" s="601"/>
      <c r="R437" s="601"/>
      <c r="S437" s="601"/>
    </row>
    <row r="438" spans="2:19">
      <c r="B438" s="601"/>
      <c r="C438" s="601"/>
      <c r="D438" s="601"/>
      <c r="E438" s="601"/>
      <c r="F438" s="600"/>
      <c r="G438" s="601"/>
      <c r="H438" s="601"/>
      <c r="I438" s="601"/>
      <c r="J438" s="601"/>
      <c r="K438" s="601"/>
      <c r="L438" s="601"/>
      <c r="M438" s="601"/>
      <c r="N438" s="601"/>
      <c r="O438" s="688"/>
      <c r="P438" s="688" t="str">
        <f>P357</f>
        <v>P P T K,</v>
      </c>
      <c r="Q438" s="601"/>
      <c r="R438" s="601"/>
      <c r="S438" s="601"/>
    </row>
    <row r="439" spans="2:19">
      <c r="B439" s="601"/>
      <c r="C439" s="601"/>
      <c r="D439" s="601"/>
      <c r="E439" s="601"/>
      <c r="F439" s="600"/>
      <c r="G439" s="601"/>
      <c r="H439" s="601"/>
      <c r="I439" s="686"/>
      <c r="J439" s="601"/>
      <c r="K439" s="601"/>
      <c r="L439" s="601"/>
      <c r="M439" s="601"/>
      <c r="N439" s="601"/>
      <c r="O439" s="688"/>
      <c r="P439" s="688"/>
      <c r="Q439" s="601"/>
      <c r="R439" s="601"/>
      <c r="S439" s="601"/>
    </row>
    <row r="440" spans="2:19">
      <c r="B440" s="601"/>
      <c r="C440" s="601"/>
      <c r="D440" s="601"/>
      <c r="E440" s="601"/>
      <c r="F440" s="600"/>
      <c r="G440" s="601"/>
      <c r="H440" s="601"/>
      <c r="I440" s="601"/>
      <c r="J440" s="601"/>
      <c r="K440" s="601"/>
      <c r="L440" s="601"/>
      <c r="M440" s="601"/>
      <c r="N440" s="601"/>
      <c r="O440" s="688"/>
      <c r="P440" s="688"/>
      <c r="Q440" s="601"/>
      <c r="R440" s="601"/>
      <c r="S440" s="601"/>
    </row>
    <row r="441" spans="2:19">
      <c r="B441" s="601"/>
      <c r="C441" s="601"/>
      <c r="D441" s="601"/>
      <c r="E441" s="601"/>
      <c r="F441" s="600"/>
      <c r="G441" s="601"/>
      <c r="H441" s="601"/>
      <c r="I441" s="601"/>
      <c r="J441" s="601"/>
      <c r="K441" s="601"/>
      <c r="L441" s="601"/>
      <c r="M441" s="601"/>
      <c r="N441" s="601"/>
      <c r="O441" s="601"/>
      <c r="P441" s="601"/>
      <c r="Q441" s="601"/>
      <c r="R441" s="601"/>
      <c r="S441" s="601"/>
    </row>
    <row r="442" spans="2:19">
      <c r="B442" s="601"/>
      <c r="C442" s="601"/>
      <c r="D442" s="601"/>
      <c r="E442" s="601"/>
      <c r="F442" s="600"/>
      <c r="G442" s="601"/>
      <c r="H442" s="601"/>
      <c r="I442" s="601"/>
      <c r="J442" s="601"/>
      <c r="K442" s="601"/>
      <c r="L442" s="601"/>
      <c r="M442" s="601"/>
      <c r="N442" s="601"/>
      <c r="O442" s="689"/>
      <c r="P442" s="689" t="s">
        <v>151</v>
      </c>
      <c r="Q442" s="601"/>
      <c r="R442" s="601"/>
      <c r="S442" s="601"/>
    </row>
    <row r="443" spans="2:19">
      <c r="B443" s="601"/>
      <c r="C443" s="601"/>
      <c r="D443" s="601"/>
      <c r="E443" s="601"/>
      <c r="F443" s="600"/>
      <c r="G443" s="601"/>
      <c r="H443" s="601"/>
      <c r="I443" s="601"/>
      <c r="J443" s="601"/>
      <c r="K443" s="601"/>
      <c r="L443" s="601"/>
      <c r="M443" s="601"/>
      <c r="N443" s="601"/>
      <c r="O443" s="687"/>
      <c r="P443" s="771" t="s">
        <v>152</v>
      </c>
      <c r="Q443" s="601"/>
      <c r="R443" s="601"/>
      <c r="S443" s="601"/>
    </row>
    <row r="444" spans="2:19">
      <c r="B444" s="597" t="s">
        <v>47</v>
      </c>
      <c r="C444" s="598"/>
      <c r="D444" s="598"/>
      <c r="E444" s="599"/>
      <c r="F444" s="600"/>
      <c r="G444" s="601"/>
      <c r="H444" s="601"/>
      <c r="I444" s="601"/>
      <c r="J444" s="601"/>
      <c r="K444" s="601"/>
      <c r="L444" s="601"/>
      <c r="M444" s="601"/>
      <c r="N444" s="601"/>
      <c r="O444" s="601"/>
      <c r="P444" s="601"/>
      <c r="Q444" s="601"/>
      <c r="R444" s="601"/>
      <c r="S444" s="601"/>
    </row>
    <row r="445" spans="2:19">
      <c r="B445" s="603" t="s">
        <v>48</v>
      </c>
      <c r="C445" s="604"/>
      <c r="D445" s="604"/>
      <c r="E445" s="605"/>
      <c r="F445" s="600"/>
      <c r="G445" s="601"/>
      <c r="H445" s="601"/>
      <c r="I445" s="601"/>
      <c r="J445" s="601"/>
      <c r="K445" s="601"/>
      <c r="L445" s="601"/>
      <c r="M445" s="601"/>
      <c r="N445" s="601"/>
      <c r="O445" s="601"/>
      <c r="P445" s="601"/>
      <c r="Q445" s="601"/>
      <c r="R445" s="601"/>
      <c r="S445" s="601"/>
    </row>
    <row r="446" spans="2:19" ht="16.5">
      <c r="B446" s="601"/>
      <c r="C446" s="601"/>
      <c r="D446" s="601"/>
      <c r="E446" s="601"/>
      <c r="F446" s="600"/>
      <c r="G446" s="601"/>
      <c r="H446" s="606" t="s">
        <v>49</v>
      </c>
      <c r="I446" s="606"/>
      <c r="J446" s="606"/>
      <c r="K446" s="606"/>
      <c r="L446" s="607"/>
      <c r="M446" s="607"/>
      <c r="N446" s="601"/>
      <c r="O446" s="601"/>
      <c r="P446" s="601"/>
      <c r="Q446" s="601"/>
      <c r="R446" s="601"/>
    </row>
    <row r="447" spans="2:19" ht="16.5">
      <c r="B447" s="601"/>
      <c r="C447" s="601"/>
      <c r="D447" s="601"/>
      <c r="E447" s="601"/>
      <c r="F447" s="600"/>
      <c r="G447" s="601"/>
      <c r="H447" s="606" t="s">
        <v>50</v>
      </c>
      <c r="I447" s="606"/>
      <c r="J447" s="606"/>
      <c r="K447" s="606"/>
      <c r="L447" s="607"/>
      <c r="M447" s="607"/>
      <c r="N447" s="601"/>
      <c r="O447" s="601"/>
      <c r="P447" s="601"/>
      <c r="Q447" s="601"/>
      <c r="R447" s="601"/>
    </row>
    <row r="448" spans="2:19" ht="16.5">
      <c r="B448" s="601"/>
      <c r="C448" s="601"/>
      <c r="D448" s="601"/>
      <c r="E448" s="601"/>
      <c r="F448" s="600"/>
      <c r="G448" s="601"/>
      <c r="H448" s="606" t="s">
        <v>247</v>
      </c>
      <c r="I448" s="606"/>
      <c r="J448" s="606"/>
      <c r="K448" s="606"/>
      <c r="L448" s="607"/>
      <c r="M448" s="607"/>
      <c r="N448" s="601"/>
      <c r="O448" s="601"/>
      <c r="P448" s="601"/>
      <c r="Q448" s="601"/>
      <c r="R448" s="601"/>
    </row>
    <row r="449" spans="2:18" ht="16.5">
      <c r="B449" s="608" t="s">
        <v>52</v>
      </c>
      <c r="C449" s="608"/>
      <c r="D449" s="609" t="s">
        <v>3</v>
      </c>
      <c r="E449" s="601" t="s">
        <v>53</v>
      </c>
      <c r="F449" s="600"/>
      <c r="G449" s="601"/>
      <c r="H449" s="607"/>
      <c r="I449" s="607"/>
      <c r="J449" s="607"/>
      <c r="K449" s="607"/>
      <c r="L449" s="607"/>
      <c r="M449" s="607"/>
      <c r="N449" s="608"/>
      <c r="O449" s="608"/>
      <c r="P449" s="601"/>
      <c r="Q449" s="601"/>
      <c r="R449" s="601"/>
    </row>
    <row r="450" spans="2:18" ht="16.5">
      <c r="B450" s="727" t="s">
        <v>54</v>
      </c>
      <c r="C450" s="608"/>
      <c r="D450" s="609" t="s">
        <v>3</v>
      </c>
      <c r="E450" s="601" t="s">
        <v>39</v>
      </c>
      <c r="F450" s="600"/>
      <c r="G450" s="601"/>
      <c r="H450" s="607"/>
      <c r="I450" s="607"/>
      <c r="J450" s="607"/>
      <c r="K450" s="607"/>
      <c r="L450" s="607"/>
      <c r="M450" s="607"/>
      <c r="N450" s="608"/>
      <c r="O450" s="608"/>
      <c r="P450" s="601"/>
      <c r="Q450" s="601"/>
      <c r="R450" s="601"/>
    </row>
    <row r="451" spans="2:18" ht="16.5">
      <c r="B451" s="727" t="s">
        <v>56</v>
      </c>
      <c r="C451" s="727"/>
      <c r="D451" s="728" t="s">
        <v>3</v>
      </c>
      <c r="E451" s="601" t="s">
        <v>153</v>
      </c>
      <c r="F451" s="824"/>
      <c r="G451" s="824"/>
      <c r="H451" s="824"/>
      <c r="I451" s="607"/>
      <c r="J451" s="607"/>
      <c r="K451" s="607"/>
      <c r="L451" s="607"/>
      <c r="M451" s="601"/>
      <c r="N451" s="601"/>
      <c r="O451" s="601"/>
      <c r="P451" s="608"/>
      <c r="Q451" s="608"/>
      <c r="R451" s="601"/>
    </row>
    <row r="452" spans="2:18">
      <c r="B452" s="608" t="s">
        <v>58</v>
      </c>
      <c r="C452" s="608"/>
      <c r="D452" s="609" t="s">
        <v>3</v>
      </c>
      <c r="E452" s="601" t="s">
        <v>59</v>
      </c>
      <c r="F452" s="600"/>
      <c r="G452" s="601"/>
      <c r="H452" s="601"/>
      <c r="I452" s="601"/>
      <c r="J452" s="601"/>
      <c r="K452" s="601"/>
      <c r="L452" s="601"/>
      <c r="M452" s="601"/>
      <c r="N452" s="601" t="str">
        <f>N426</f>
        <v>Keadaan Bulan April 2025</v>
      </c>
      <c r="O452" s="601"/>
      <c r="P452" s="601"/>
      <c r="Q452" s="601"/>
      <c r="R452" s="601"/>
    </row>
    <row r="453" spans="2:18" ht="15.75" thickBot="1">
      <c r="B453" s="608"/>
      <c r="C453" s="608"/>
      <c r="D453" s="608"/>
      <c r="E453" s="601"/>
      <c r="F453" s="600"/>
      <c r="G453" s="601"/>
      <c r="H453" s="601"/>
      <c r="I453" s="601"/>
      <c r="J453" s="601"/>
      <c r="K453" s="601"/>
      <c r="L453" s="601"/>
      <c r="M453" s="601"/>
      <c r="N453" s="601"/>
      <c r="O453" s="601"/>
      <c r="P453" s="600"/>
      <c r="Q453" s="600"/>
      <c r="R453" s="601"/>
    </row>
    <row r="454" spans="2:18" ht="42" customHeight="1" thickTop="1">
      <c r="B454" s="610" t="s">
        <v>61</v>
      </c>
      <c r="C454" s="611" t="s">
        <v>62</v>
      </c>
      <c r="D454" s="612"/>
      <c r="E454" s="613"/>
      <c r="F454" s="614" t="s">
        <v>63</v>
      </c>
      <c r="G454" s="615" t="s">
        <v>64</v>
      </c>
      <c r="H454" s="616"/>
      <c r="I454" s="617" t="s">
        <v>65</v>
      </c>
      <c r="J454" s="617" t="s">
        <v>66</v>
      </c>
      <c r="K454" s="617" t="s">
        <v>67</v>
      </c>
      <c r="L454" s="617" t="s">
        <v>68</v>
      </c>
      <c r="M454" s="618" t="s">
        <v>69</v>
      </c>
      <c r="N454" s="619"/>
      <c r="O454" s="618" t="s">
        <v>70</v>
      </c>
      <c r="P454" s="620"/>
      <c r="Q454" s="620"/>
      <c r="R454" s="621" t="s">
        <v>71</v>
      </c>
    </row>
    <row r="455" spans="2:18">
      <c r="B455" s="622"/>
      <c r="C455" s="623"/>
      <c r="D455" s="624"/>
      <c r="E455" s="625"/>
      <c r="F455" s="626"/>
      <c r="G455" s="627" t="s">
        <v>72</v>
      </c>
      <c r="H455" s="627" t="s">
        <v>73</v>
      </c>
      <c r="I455" s="628"/>
      <c r="J455" s="627"/>
      <c r="K455" s="627"/>
      <c r="L455" s="629"/>
      <c r="M455" s="627" t="s">
        <v>16</v>
      </c>
      <c r="N455" s="630" t="s">
        <v>15</v>
      </c>
      <c r="O455" s="630" t="s">
        <v>16</v>
      </c>
      <c r="P455" s="631" t="s">
        <v>15</v>
      </c>
      <c r="Q455" s="632"/>
      <c r="R455" s="633"/>
    </row>
    <row r="456" spans="2:18">
      <c r="B456" s="634"/>
      <c r="C456" s="635"/>
      <c r="D456" s="636"/>
      <c r="E456" s="637"/>
      <c r="F456" s="638"/>
      <c r="G456" s="639"/>
      <c r="H456" s="639"/>
      <c r="I456" s="640"/>
      <c r="J456" s="639"/>
      <c r="K456" s="639"/>
      <c r="L456" s="641"/>
      <c r="M456" s="640"/>
      <c r="N456" s="639"/>
      <c r="O456" s="639"/>
      <c r="P456" s="642" t="s">
        <v>74</v>
      </c>
      <c r="Q456" s="643" t="s">
        <v>18</v>
      </c>
      <c r="R456" s="633"/>
    </row>
    <row r="457" spans="2:18">
      <c r="B457" s="644">
        <v>1</v>
      </c>
      <c r="C457" s="645">
        <v>2</v>
      </c>
      <c r="D457" s="646"/>
      <c r="E457" s="647"/>
      <c r="F457" s="648">
        <v>3</v>
      </c>
      <c r="G457" s="649">
        <v>4</v>
      </c>
      <c r="H457" s="649">
        <v>5</v>
      </c>
      <c r="I457" s="649">
        <v>6</v>
      </c>
      <c r="J457" s="649">
        <v>7</v>
      </c>
      <c r="K457" s="649">
        <v>8</v>
      </c>
      <c r="L457" s="649">
        <v>9</v>
      </c>
      <c r="M457" s="649">
        <v>10</v>
      </c>
      <c r="N457" s="649">
        <v>11</v>
      </c>
      <c r="O457" s="649">
        <v>12</v>
      </c>
      <c r="P457" s="649">
        <v>13</v>
      </c>
      <c r="Q457" s="650">
        <v>14</v>
      </c>
      <c r="R457" s="651">
        <v>15</v>
      </c>
    </row>
    <row r="458" spans="2:18">
      <c r="B458" s="710">
        <v>1</v>
      </c>
      <c r="C458" s="825" t="s">
        <v>75</v>
      </c>
      <c r="D458" s="826"/>
      <c r="E458" s="827"/>
      <c r="F458" s="655"/>
      <c r="G458" s="656" t="s">
        <v>76</v>
      </c>
      <c r="H458" s="656" t="s">
        <v>77</v>
      </c>
      <c r="I458" s="828">
        <v>857200</v>
      </c>
      <c r="J458" s="658" t="s">
        <v>78</v>
      </c>
      <c r="K458" s="659" t="s">
        <v>78</v>
      </c>
      <c r="L458" s="829">
        <f>I458/I464*100</f>
        <v>5.2976039651688103</v>
      </c>
      <c r="M458" s="830">
        <f>P458/I458*100</f>
        <v>100</v>
      </c>
      <c r="N458" s="831">
        <f>P458/I458</f>
        <v>1</v>
      </c>
      <c r="O458" s="831">
        <f>L458*M458/100</f>
        <v>5.2976039651688094</v>
      </c>
      <c r="P458" s="828">
        <v>857200</v>
      </c>
      <c r="Q458" s="832">
        <f>L458*M458/100</f>
        <v>5.2976039651688094</v>
      </c>
      <c r="R458" s="664">
        <f>I458-P458</f>
        <v>0</v>
      </c>
    </row>
    <row r="459" spans="2:18">
      <c r="B459" s="710">
        <v>2</v>
      </c>
      <c r="C459" s="601" t="s">
        <v>87</v>
      </c>
      <c r="D459" s="720"/>
      <c r="E459" s="833"/>
      <c r="F459" s="655"/>
      <c r="G459" s="665"/>
      <c r="H459" s="665"/>
      <c r="I459" s="828">
        <v>1325900</v>
      </c>
      <c r="J459" s="834"/>
      <c r="K459" s="666"/>
      <c r="L459" s="829">
        <f>I459/I464*100</f>
        <v>8.194228998386988</v>
      </c>
      <c r="M459" s="830">
        <f t="shared" ref="M459:M463" si="31">P459/I459*100</f>
        <v>100</v>
      </c>
      <c r="N459" s="831">
        <f t="shared" ref="N459:N463" si="32">P459/I459</f>
        <v>1</v>
      </c>
      <c r="O459" s="831">
        <f t="shared" ref="O459:O463" si="33">L459*M459/100</f>
        <v>8.194228998386988</v>
      </c>
      <c r="P459" s="828">
        <v>1325900</v>
      </c>
      <c r="Q459" s="832">
        <f t="shared" ref="Q459:Q463" si="34">L459*M459/100</f>
        <v>8.194228998386988</v>
      </c>
      <c r="R459" s="664">
        <f t="shared" ref="R459:R463" si="35">I459-P459</f>
        <v>0</v>
      </c>
    </row>
    <row r="460" spans="2:18">
      <c r="B460" s="652">
        <v>3</v>
      </c>
      <c r="C460" s="653" t="s">
        <v>131</v>
      </c>
      <c r="D460" s="601"/>
      <c r="E460" s="654"/>
      <c r="F460" s="655"/>
      <c r="G460" s="665"/>
      <c r="H460" s="665"/>
      <c r="I460" s="828">
        <v>442900</v>
      </c>
      <c r="J460" s="834"/>
      <c r="K460" s="666" t="s">
        <v>78</v>
      </c>
      <c r="L460" s="835">
        <f>I460/I464*100</f>
        <v>2.7371777836832316</v>
      </c>
      <c r="M460" s="830">
        <f t="shared" si="31"/>
        <v>56.446150372544594</v>
      </c>
      <c r="N460" s="831">
        <f t="shared" si="32"/>
        <v>0.5644615037254459</v>
      </c>
      <c r="O460" s="831">
        <f t="shared" si="33"/>
        <v>1.5450314877417202</v>
      </c>
      <c r="P460" s="828">
        <v>250000</v>
      </c>
      <c r="Q460" s="832">
        <f t="shared" si="34"/>
        <v>1.5450314877417202</v>
      </c>
      <c r="R460" s="664">
        <f t="shared" si="35"/>
        <v>192900</v>
      </c>
    </row>
    <row r="461" spans="2:18">
      <c r="B461" s="652">
        <v>4</v>
      </c>
      <c r="C461" s="653" t="s">
        <v>88</v>
      </c>
      <c r="D461" s="601"/>
      <c r="E461" s="654"/>
      <c r="F461" s="655"/>
      <c r="G461" s="665"/>
      <c r="H461" s="665"/>
      <c r="I461" s="828">
        <v>324900</v>
      </c>
      <c r="J461" s="658"/>
      <c r="K461" s="666" t="s">
        <v>78</v>
      </c>
      <c r="L461" s="829">
        <f>I461/I464*100</f>
        <v>2.0079229214691399</v>
      </c>
      <c r="M461" s="830">
        <f t="shared" si="31"/>
        <v>100</v>
      </c>
      <c r="N461" s="831">
        <f t="shared" si="32"/>
        <v>1</v>
      </c>
      <c r="O461" s="831">
        <f t="shared" si="33"/>
        <v>2.0079229214691399</v>
      </c>
      <c r="P461" s="828">
        <v>324900</v>
      </c>
      <c r="Q461" s="832">
        <f t="shared" si="34"/>
        <v>2.0079229214691399</v>
      </c>
      <c r="R461" s="664">
        <f t="shared" si="35"/>
        <v>0</v>
      </c>
    </row>
    <row r="462" spans="2:18">
      <c r="B462" s="652">
        <v>5</v>
      </c>
      <c r="C462" s="653" t="s">
        <v>79</v>
      </c>
      <c r="D462" s="601"/>
      <c r="E462" s="654"/>
      <c r="F462" s="655"/>
      <c r="G462" s="665"/>
      <c r="H462" s="665"/>
      <c r="I462" s="657">
        <v>11730000</v>
      </c>
      <c r="J462" s="658"/>
      <c r="K462" s="666"/>
      <c r="L462" s="829">
        <f>I462/I464*100</f>
        <v>72.492877404841522</v>
      </c>
      <c r="M462" s="830">
        <f t="shared" si="31"/>
        <v>100</v>
      </c>
      <c r="N462" s="831">
        <f t="shared" si="32"/>
        <v>1</v>
      </c>
      <c r="O462" s="831">
        <f t="shared" si="33"/>
        <v>72.492877404841522</v>
      </c>
      <c r="P462" s="657">
        <v>11730000</v>
      </c>
      <c r="Q462" s="832">
        <f t="shared" si="34"/>
        <v>72.492877404841522</v>
      </c>
      <c r="R462" s="664">
        <f t="shared" si="35"/>
        <v>0</v>
      </c>
    </row>
    <row r="463" spans="2:18">
      <c r="B463" s="652">
        <v>6</v>
      </c>
      <c r="C463" s="653" t="s">
        <v>89</v>
      </c>
      <c r="D463" s="601"/>
      <c r="E463" s="654"/>
      <c r="F463" s="655"/>
      <c r="G463" s="665"/>
      <c r="H463" s="665"/>
      <c r="I463" s="657">
        <v>1500000</v>
      </c>
      <c r="J463" s="658"/>
      <c r="K463" s="666"/>
      <c r="L463" s="829">
        <f>I463/I464*100</f>
        <v>9.2701889264503201</v>
      </c>
      <c r="M463" s="830">
        <f t="shared" si="31"/>
        <v>0</v>
      </c>
      <c r="N463" s="831">
        <f t="shared" si="32"/>
        <v>0</v>
      </c>
      <c r="O463" s="831">
        <f t="shared" si="33"/>
        <v>0</v>
      </c>
      <c r="P463" s="836"/>
      <c r="Q463" s="832">
        <f t="shared" si="34"/>
        <v>0</v>
      </c>
      <c r="R463" s="664">
        <f t="shared" si="35"/>
        <v>1500000</v>
      </c>
    </row>
    <row r="464" spans="2:18" ht="21" thickBot="1">
      <c r="B464" s="675" t="s">
        <v>80</v>
      </c>
      <c r="C464" s="676"/>
      <c r="D464" s="676"/>
      <c r="E464" s="676"/>
      <c r="F464" s="676"/>
      <c r="G464" s="676"/>
      <c r="H464" s="677"/>
      <c r="I464" s="678">
        <f>SUM(I458:I463)</f>
        <v>16180900</v>
      </c>
      <c r="J464" s="679" t="s">
        <v>81</v>
      </c>
      <c r="K464" s="680"/>
      <c r="L464" s="681">
        <f>SUM(L458:L463)</f>
        <v>100</v>
      </c>
      <c r="M464" s="682"/>
      <c r="N464" s="682">
        <f>SUM(N458:N463)</f>
        <v>4.5644615037254459</v>
      </c>
      <c r="O464" s="682">
        <f>SUM(O458:O463)</f>
        <v>89.537664777608171</v>
      </c>
      <c r="P464" s="683">
        <f>SUM(P458:P463)</f>
        <v>14488000</v>
      </c>
      <c r="Q464" s="684">
        <f>SUM(Q458:Q463)</f>
        <v>89.537664777608171</v>
      </c>
      <c r="R464" s="685">
        <f>SUM(R458:R463)</f>
        <v>1692900</v>
      </c>
    </row>
    <row r="465" spans="2:19" ht="15.75" thickTop="1">
      <c r="B465" s="601"/>
      <c r="C465" s="601"/>
      <c r="D465" s="601"/>
      <c r="E465" s="601"/>
      <c r="F465" s="600"/>
      <c r="G465" s="601"/>
      <c r="H465" s="601"/>
      <c r="I465" s="601"/>
      <c r="J465" s="601"/>
      <c r="K465" s="601"/>
      <c r="L465" s="601"/>
      <c r="M465" s="601"/>
      <c r="N465" s="601"/>
      <c r="O465" s="601"/>
      <c r="P465" s="601"/>
      <c r="Q465" s="601"/>
      <c r="R465" s="601"/>
    </row>
    <row r="466" spans="2:19">
      <c r="B466" s="601"/>
      <c r="C466" s="601"/>
      <c r="D466" s="601"/>
      <c r="E466" s="601"/>
      <c r="F466" s="600"/>
      <c r="G466" s="601"/>
      <c r="H466" s="601"/>
      <c r="I466" s="686"/>
      <c r="J466" s="601"/>
      <c r="K466" s="601"/>
      <c r="L466" s="601"/>
      <c r="M466" s="601"/>
      <c r="N466" s="601"/>
      <c r="O466" s="687"/>
      <c r="P466" s="687" t="str">
        <f>P437</f>
        <v>Polebunging, 30 April 2025</v>
      </c>
      <c r="Q466" s="601"/>
      <c r="R466" s="601"/>
    </row>
    <row r="467" spans="2:19">
      <c r="B467" s="601"/>
      <c r="C467" s="601"/>
      <c r="D467" s="601"/>
      <c r="E467" s="601"/>
      <c r="F467" s="600"/>
      <c r="G467" s="601"/>
      <c r="H467" s="601"/>
      <c r="I467" s="601"/>
      <c r="J467" s="601"/>
      <c r="K467" s="601"/>
      <c r="L467" s="601"/>
      <c r="M467" s="601"/>
      <c r="N467" s="601"/>
      <c r="O467" s="688"/>
      <c r="P467" s="688" t="s">
        <v>83</v>
      </c>
      <c r="Q467" s="601"/>
      <c r="R467" s="601"/>
    </row>
    <row r="468" spans="2:19">
      <c r="B468" s="601"/>
      <c r="C468" s="601"/>
      <c r="D468" s="601"/>
      <c r="E468" s="601"/>
      <c r="F468" s="600"/>
      <c r="G468" s="601"/>
      <c r="H468" s="601"/>
      <c r="I468" s="686"/>
      <c r="J468" s="601"/>
      <c r="K468" s="601"/>
      <c r="L468" s="601"/>
      <c r="M468" s="601"/>
      <c r="N468" s="601"/>
      <c r="O468" s="688"/>
      <c r="P468" s="688"/>
      <c r="Q468" s="601"/>
      <c r="R468" s="601"/>
    </row>
    <row r="469" spans="2:19">
      <c r="B469" s="601"/>
      <c r="C469" s="601"/>
      <c r="D469" s="601"/>
      <c r="E469" s="601"/>
      <c r="F469" s="600"/>
      <c r="G469" s="601"/>
      <c r="H469" s="601"/>
      <c r="I469" s="601"/>
      <c r="J469" s="601"/>
      <c r="K469" s="601"/>
      <c r="L469" s="601"/>
      <c r="M469" s="601"/>
      <c r="N469" s="601"/>
      <c r="O469" s="688"/>
      <c r="P469" s="688"/>
      <c r="Q469" s="601"/>
      <c r="R469" s="601"/>
    </row>
    <row r="470" spans="2:19">
      <c r="B470" s="601"/>
      <c r="C470" s="601"/>
      <c r="D470" s="601"/>
      <c r="E470" s="601"/>
      <c r="F470" s="600"/>
      <c r="G470" s="601"/>
      <c r="H470" s="601"/>
      <c r="I470" s="601"/>
      <c r="J470" s="601"/>
      <c r="K470" s="601"/>
      <c r="L470" s="601"/>
      <c r="M470" s="601"/>
      <c r="N470" s="601"/>
      <c r="O470" s="601"/>
      <c r="P470" s="601"/>
      <c r="Q470" s="601"/>
      <c r="R470" s="601"/>
    </row>
    <row r="471" spans="2:19">
      <c r="B471" s="601"/>
      <c r="C471" s="601"/>
      <c r="D471" s="601"/>
      <c r="E471" s="601"/>
      <c r="F471" s="600"/>
      <c r="G471" s="601"/>
      <c r="H471" s="601"/>
      <c r="I471" s="601"/>
      <c r="J471" s="601"/>
      <c r="K471" s="601"/>
      <c r="L471" s="601"/>
      <c r="M471" s="601"/>
      <c r="N471" s="601"/>
      <c r="O471" s="689"/>
      <c r="P471" s="689" t="s">
        <v>154</v>
      </c>
      <c r="Q471" s="601"/>
      <c r="R471" s="601"/>
    </row>
    <row r="472" spans="2:19">
      <c r="B472" s="601"/>
      <c r="C472" s="601"/>
      <c r="D472" s="601"/>
      <c r="E472" s="601"/>
      <c r="F472" s="600"/>
      <c r="G472" s="601"/>
      <c r="H472" s="601"/>
      <c r="I472" s="601"/>
      <c r="J472" s="601"/>
      <c r="K472" s="601"/>
      <c r="L472" s="601"/>
      <c r="M472" s="601"/>
      <c r="N472" s="601"/>
      <c r="O472" s="687"/>
      <c r="P472" s="771" t="s">
        <v>155</v>
      </c>
      <c r="Q472" s="601"/>
      <c r="R472" s="601"/>
    </row>
    <row r="473" spans="2:19">
      <c r="B473" s="597" t="s">
        <v>47</v>
      </c>
      <c r="C473" s="598"/>
      <c r="D473" s="598"/>
      <c r="E473" s="599"/>
      <c r="F473" s="600"/>
      <c r="G473" s="601"/>
      <c r="H473" s="601"/>
      <c r="I473" s="601"/>
      <c r="J473" s="601"/>
      <c r="K473" s="601"/>
      <c r="L473" s="601"/>
      <c r="M473" s="601"/>
      <c r="N473" s="601"/>
      <c r="O473" s="601"/>
      <c r="P473" s="601"/>
      <c r="Q473" s="601"/>
      <c r="R473" s="601"/>
      <c r="S473" s="601"/>
    </row>
    <row r="474" spans="2:19">
      <c r="B474" s="603" t="s">
        <v>48</v>
      </c>
      <c r="C474" s="604"/>
      <c r="D474" s="604"/>
      <c r="E474" s="605"/>
      <c r="F474" s="600"/>
      <c r="G474" s="601"/>
      <c r="H474" s="601"/>
      <c r="I474" s="601"/>
      <c r="J474" s="601"/>
      <c r="K474" s="601"/>
      <c r="L474" s="601"/>
      <c r="M474" s="601"/>
      <c r="N474" s="601"/>
      <c r="O474" s="601"/>
      <c r="P474" s="601"/>
      <c r="Q474" s="601"/>
      <c r="R474" s="601"/>
      <c r="S474" s="601"/>
    </row>
    <row r="475" spans="2:19" ht="16.5">
      <c r="B475" s="601"/>
      <c r="C475" s="601"/>
      <c r="D475" s="601"/>
      <c r="E475" s="601"/>
      <c r="F475" s="600"/>
      <c r="G475" s="601"/>
      <c r="H475" s="606" t="s">
        <v>49</v>
      </c>
      <c r="I475" s="606"/>
      <c r="J475" s="606"/>
      <c r="K475" s="606"/>
      <c r="L475" s="607"/>
      <c r="M475" s="607"/>
      <c r="N475" s="601"/>
      <c r="O475" s="601"/>
      <c r="P475" s="601"/>
      <c r="Q475" s="601"/>
      <c r="R475" s="601"/>
    </row>
    <row r="476" spans="2:19" ht="16.5">
      <c r="B476" s="601"/>
      <c r="C476" s="601"/>
      <c r="D476" s="601"/>
      <c r="E476" s="601"/>
      <c r="F476" s="600"/>
      <c r="G476" s="601"/>
      <c r="H476" s="606" t="s">
        <v>50</v>
      </c>
      <c r="I476" s="606"/>
      <c r="J476" s="606"/>
      <c r="K476" s="606"/>
      <c r="L476" s="607"/>
      <c r="M476" s="607"/>
      <c r="N476" s="601"/>
      <c r="O476" s="601"/>
      <c r="P476" s="601"/>
      <c r="Q476" s="601"/>
      <c r="R476" s="601"/>
    </row>
    <row r="477" spans="2:19" ht="16.5">
      <c r="B477" s="601"/>
      <c r="C477" s="601"/>
      <c r="D477" s="601"/>
      <c r="E477" s="601"/>
      <c r="F477" s="600"/>
      <c r="G477" s="601"/>
      <c r="H477" s="606" t="s">
        <v>247</v>
      </c>
      <c r="I477" s="606"/>
      <c r="J477" s="606"/>
      <c r="K477" s="606"/>
      <c r="L477" s="607"/>
      <c r="M477" s="607"/>
      <c r="N477" s="601"/>
      <c r="O477" s="601"/>
      <c r="P477" s="601"/>
      <c r="Q477" s="601"/>
      <c r="R477" s="601"/>
    </row>
    <row r="478" spans="2:19" ht="16.5">
      <c r="B478" s="608" t="s">
        <v>52</v>
      </c>
      <c r="C478" s="608"/>
      <c r="D478" s="609" t="s">
        <v>3</v>
      </c>
      <c r="E478" s="601" t="s">
        <v>53</v>
      </c>
      <c r="F478" s="600"/>
      <c r="G478" s="601"/>
      <c r="H478" s="607"/>
      <c r="I478" s="607"/>
      <c r="J478" s="607"/>
      <c r="K478" s="607"/>
      <c r="L478" s="607"/>
      <c r="M478" s="607"/>
      <c r="N478" s="608"/>
      <c r="O478" s="608"/>
      <c r="P478" s="601"/>
      <c r="Q478" s="601"/>
      <c r="R478" s="601"/>
    </row>
    <row r="479" spans="2:19" ht="16.5">
      <c r="B479" s="727" t="s">
        <v>54</v>
      </c>
      <c r="C479" s="608"/>
      <c r="D479" s="609" t="s">
        <v>3</v>
      </c>
      <c r="E479" s="601" t="s">
        <v>39</v>
      </c>
      <c r="F479" s="600"/>
      <c r="G479" s="601"/>
      <c r="H479" s="607"/>
      <c r="I479" s="607"/>
      <c r="J479" s="607"/>
      <c r="K479" s="607"/>
      <c r="L479" s="607"/>
      <c r="M479" s="607"/>
      <c r="N479" s="608"/>
      <c r="O479" s="608"/>
      <c r="P479" s="601"/>
      <c r="Q479" s="601"/>
      <c r="R479" s="601"/>
    </row>
    <row r="480" spans="2:19" ht="16.5">
      <c r="B480" s="727" t="s">
        <v>56</v>
      </c>
      <c r="C480" s="727"/>
      <c r="D480" s="728" t="s">
        <v>3</v>
      </c>
      <c r="E480" s="601" t="s">
        <v>156</v>
      </c>
      <c r="F480" s="824"/>
      <c r="G480" s="824"/>
      <c r="H480" s="824"/>
      <c r="I480" s="607"/>
      <c r="J480" s="607"/>
      <c r="K480" s="607"/>
      <c r="L480" s="607"/>
      <c r="M480" s="601"/>
      <c r="N480" s="601"/>
      <c r="O480" s="601"/>
      <c r="P480" s="608"/>
      <c r="Q480" s="608"/>
      <c r="R480" s="601"/>
    </row>
    <row r="481" spans="2:18">
      <c r="B481" s="608" t="s">
        <v>58</v>
      </c>
      <c r="C481" s="608"/>
      <c r="D481" s="609" t="s">
        <v>3</v>
      </c>
      <c r="E481" s="601" t="s">
        <v>59</v>
      </c>
      <c r="F481" s="600"/>
      <c r="G481" s="601"/>
      <c r="H481" s="601"/>
      <c r="I481" s="601"/>
      <c r="J481" s="601"/>
      <c r="K481" s="601"/>
      <c r="L481" s="601"/>
      <c r="M481" s="601"/>
      <c r="N481" s="601" t="str">
        <f>N323</f>
        <v>Keadaan Bulan April 2025</v>
      </c>
      <c r="O481" s="601"/>
      <c r="P481" s="601"/>
      <c r="Q481" s="601"/>
      <c r="R481" s="601"/>
    </row>
    <row r="482" spans="2:18" ht="15.75" thickBot="1">
      <c r="B482" s="608"/>
      <c r="C482" s="608"/>
      <c r="D482" s="608"/>
      <c r="E482" s="601"/>
      <c r="F482" s="600"/>
      <c r="G482" s="601"/>
      <c r="H482" s="601"/>
      <c r="I482" s="601"/>
      <c r="J482" s="601"/>
      <c r="K482" s="601"/>
      <c r="L482" s="601"/>
      <c r="M482" s="601"/>
      <c r="N482" s="601"/>
      <c r="O482" s="601"/>
      <c r="P482" s="600"/>
      <c r="Q482" s="600"/>
      <c r="R482" s="601"/>
    </row>
    <row r="483" spans="2:18" ht="38.25" customHeight="1" thickTop="1">
      <c r="B483" s="610" t="s">
        <v>61</v>
      </c>
      <c r="C483" s="611" t="s">
        <v>62</v>
      </c>
      <c r="D483" s="612"/>
      <c r="E483" s="613"/>
      <c r="F483" s="614" t="s">
        <v>63</v>
      </c>
      <c r="G483" s="615" t="s">
        <v>64</v>
      </c>
      <c r="H483" s="616"/>
      <c r="I483" s="617" t="s">
        <v>65</v>
      </c>
      <c r="J483" s="617" t="s">
        <v>66</v>
      </c>
      <c r="K483" s="617" t="s">
        <v>67</v>
      </c>
      <c r="L483" s="617" t="s">
        <v>68</v>
      </c>
      <c r="M483" s="618" t="s">
        <v>69</v>
      </c>
      <c r="N483" s="619"/>
      <c r="O483" s="618" t="s">
        <v>70</v>
      </c>
      <c r="P483" s="620"/>
      <c r="Q483" s="620"/>
      <c r="R483" s="621" t="s">
        <v>71</v>
      </c>
    </row>
    <row r="484" spans="2:18">
      <c r="B484" s="622"/>
      <c r="C484" s="623"/>
      <c r="D484" s="624"/>
      <c r="E484" s="625"/>
      <c r="F484" s="626"/>
      <c r="G484" s="627" t="s">
        <v>72</v>
      </c>
      <c r="H484" s="627" t="s">
        <v>73</v>
      </c>
      <c r="I484" s="628"/>
      <c r="J484" s="627"/>
      <c r="K484" s="627"/>
      <c r="L484" s="629"/>
      <c r="M484" s="627" t="s">
        <v>16</v>
      </c>
      <c r="N484" s="630" t="s">
        <v>15</v>
      </c>
      <c r="O484" s="630" t="s">
        <v>16</v>
      </c>
      <c r="P484" s="631" t="s">
        <v>15</v>
      </c>
      <c r="Q484" s="632"/>
      <c r="R484" s="633"/>
    </row>
    <row r="485" spans="2:18">
      <c r="B485" s="634"/>
      <c r="C485" s="635"/>
      <c r="D485" s="636"/>
      <c r="E485" s="637"/>
      <c r="F485" s="638"/>
      <c r="G485" s="639"/>
      <c r="H485" s="639"/>
      <c r="I485" s="640"/>
      <c r="J485" s="639"/>
      <c r="K485" s="639"/>
      <c r="L485" s="641"/>
      <c r="M485" s="640"/>
      <c r="N485" s="639"/>
      <c r="O485" s="639"/>
      <c r="P485" s="642" t="s">
        <v>74</v>
      </c>
      <c r="Q485" s="643" t="s">
        <v>18</v>
      </c>
      <c r="R485" s="633"/>
    </row>
    <row r="486" spans="2:18">
      <c r="B486" s="644">
        <v>1</v>
      </c>
      <c r="C486" s="645">
        <v>2</v>
      </c>
      <c r="D486" s="646"/>
      <c r="E486" s="647"/>
      <c r="F486" s="648">
        <v>3</v>
      </c>
      <c r="G486" s="649">
        <v>4</v>
      </c>
      <c r="H486" s="649">
        <v>5</v>
      </c>
      <c r="I486" s="649">
        <v>6</v>
      </c>
      <c r="J486" s="649">
        <v>7</v>
      </c>
      <c r="K486" s="649">
        <v>8</v>
      </c>
      <c r="L486" s="649">
        <v>9</v>
      </c>
      <c r="M486" s="649">
        <v>10</v>
      </c>
      <c r="N486" s="649">
        <v>11</v>
      </c>
      <c r="O486" s="649">
        <v>12</v>
      </c>
      <c r="P486" s="649">
        <v>13</v>
      </c>
      <c r="Q486" s="650">
        <v>14</v>
      </c>
      <c r="R486" s="651">
        <v>15</v>
      </c>
    </row>
    <row r="487" spans="2:18">
      <c r="B487" s="710">
        <v>1</v>
      </c>
      <c r="C487" s="825" t="s">
        <v>75</v>
      </c>
      <c r="D487" s="826"/>
      <c r="E487" s="827"/>
      <c r="F487" s="655"/>
      <c r="G487" s="656" t="s">
        <v>76</v>
      </c>
      <c r="H487" s="656" t="s">
        <v>77</v>
      </c>
      <c r="I487" s="828">
        <v>804000</v>
      </c>
      <c r="J487" s="658" t="s">
        <v>78</v>
      </c>
      <c r="K487" s="659" t="s">
        <v>78</v>
      </c>
      <c r="L487" s="829">
        <f>I487/I491*100</f>
        <v>9.1450930433595694</v>
      </c>
      <c r="M487" s="830">
        <f>P487/I487*100</f>
        <v>0</v>
      </c>
      <c r="N487" s="831">
        <f>P487/I487</f>
        <v>0</v>
      </c>
      <c r="O487" s="831">
        <f>L487*M487/100</f>
        <v>0</v>
      </c>
      <c r="P487" s="828"/>
      <c r="Q487" s="832">
        <f>L487*M487/100</f>
        <v>0</v>
      </c>
      <c r="R487" s="664">
        <f>I487-P487</f>
        <v>804000</v>
      </c>
    </row>
    <row r="488" spans="2:18">
      <c r="B488" s="710">
        <v>2</v>
      </c>
      <c r="C488" s="601" t="s">
        <v>87</v>
      </c>
      <c r="D488" s="720"/>
      <c r="E488" s="833"/>
      <c r="F488" s="655"/>
      <c r="G488" s="665"/>
      <c r="H488" s="665"/>
      <c r="I488" s="828">
        <v>868600</v>
      </c>
      <c r="J488" s="834"/>
      <c r="K488" s="666" t="s">
        <v>78</v>
      </c>
      <c r="L488" s="829">
        <f>I488/I491*100</f>
        <v>9.879885345102144</v>
      </c>
      <c r="M488" s="830">
        <f t="shared" ref="M488:M490" si="36">P488/I488*100</f>
        <v>0</v>
      </c>
      <c r="N488" s="831">
        <f t="shared" ref="N488:N490" si="37">P488/I488</f>
        <v>0</v>
      </c>
      <c r="O488" s="831">
        <f t="shared" ref="O488:O490" si="38">L488*M488/100</f>
        <v>0</v>
      </c>
      <c r="P488" s="828"/>
      <c r="Q488" s="832">
        <f t="shared" ref="Q488:Q490" si="39">L488*M488/100</f>
        <v>0</v>
      </c>
      <c r="R488" s="664">
        <f t="shared" ref="R488:R490" si="40">I488-P488</f>
        <v>868600</v>
      </c>
    </row>
    <row r="489" spans="2:18">
      <c r="B489" s="652">
        <v>3</v>
      </c>
      <c r="C489" s="653" t="s">
        <v>88</v>
      </c>
      <c r="D489" s="601"/>
      <c r="E489" s="654"/>
      <c r="F489" s="655"/>
      <c r="G489" s="665"/>
      <c r="H489" s="665"/>
      <c r="I489" s="828">
        <v>219000</v>
      </c>
      <c r="J489" s="834"/>
      <c r="K489" s="666" t="s">
        <v>78</v>
      </c>
      <c r="L489" s="835">
        <f>I489/I491*100</f>
        <v>2.4910141498703307</v>
      </c>
      <c r="M489" s="830">
        <f t="shared" si="36"/>
        <v>0</v>
      </c>
      <c r="N489" s="831">
        <f t="shared" si="37"/>
        <v>0</v>
      </c>
      <c r="O489" s="831">
        <f t="shared" si="38"/>
        <v>0</v>
      </c>
      <c r="P489" s="828"/>
      <c r="Q489" s="832">
        <f t="shared" si="39"/>
        <v>0</v>
      </c>
      <c r="R489" s="664">
        <f t="shared" si="40"/>
        <v>219000</v>
      </c>
    </row>
    <row r="490" spans="2:18">
      <c r="B490" s="652">
        <v>4</v>
      </c>
      <c r="C490" s="653" t="s">
        <v>157</v>
      </c>
      <c r="D490" s="601"/>
      <c r="E490" s="654"/>
      <c r="F490" s="655"/>
      <c r="G490" s="665"/>
      <c r="H490" s="665"/>
      <c r="I490" s="828">
        <v>6900000</v>
      </c>
      <c r="J490" s="658"/>
      <c r="K490" s="666" t="s">
        <v>78</v>
      </c>
      <c r="L490" s="829">
        <f>I490/I491*100</f>
        <v>78.484007461667957</v>
      </c>
      <c r="M490" s="830">
        <f t="shared" si="36"/>
        <v>0</v>
      </c>
      <c r="N490" s="831">
        <f t="shared" si="37"/>
        <v>0</v>
      </c>
      <c r="O490" s="831">
        <f t="shared" si="38"/>
        <v>0</v>
      </c>
      <c r="P490" s="836"/>
      <c r="Q490" s="832">
        <f t="shared" si="39"/>
        <v>0</v>
      </c>
      <c r="R490" s="664">
        <f t="shared" si="40"/>
        <v>6900000</v>
      </c>
    </row>
    <row r="491" spans="2:18" ht="21" thickBot="1">
      <c r="B491" s="675" t="s">
        <v>80</v>
      </c>
      <c r="C491" s="676"/>
      <c r="D491" s="676"/>
      <c r="E491" s="676"/>
      <c r="F491" s="676"/>
      <c r="G491" s="676"/>
      <c r="H491" s="677"/>
      <c r="I491" s="678">
        <f>SUM(I487:I490)</f>
        <v>8791600</v>
      </c>
      <c r="J491" s="679" t="s">
        <v>81</v>
      </c>
      <c r="K491" s="680"/>
      <c r="L491" s="681">
        <f>SUM(L487:L490)</f>
        <v>100</v>
      </c>
      <c r="M491" s="682"/>
      <c r="N491" s="682">
        <f>SUM(N487:N490)</f>
        <v>0</v>
      </c>
      <c r="O491" s="682">
        <f>SUM(O487:O490)</f>
        <v>0</v>
      </c>
      <c r="P491" s="683">
        <f>SUM(P487:P490)</f>
        <v>0</v>
      </c>
      <c r="Q491" s="684">
        <f>SUM(Q487:Q490)</f>
        <v>0</v>
      </c>
      <c r="R491" s="685">
        <f>SUM(R487:R490)</f>
        <v>8791600</v>
      </c>
    </row>
    <row r="492" spans="2:18" ht="15.75" thickTop="1">
      <c r="B492" s="601"/>
      <c r="C492" s="601"/>
      <c r="D492" s="601"/>
      <c r="E492" s="601"/>
      <c r="F492" s="600"/>
      <c r="G492" s="601"/>
      <c r="H492" s="601"/>
      <c r="I492" s="601"/>
      <c r="J492" s="601"/>
      <c r="K492" s="601"/>
      <c r="L492" s="601"/>
      <c r="M492" s="601"/>
      <c r="N492" s="601"/>
      <c r="O492" s="601"/>
      <c r="P492" s="601"/>
      <c r="Q492" s="601"/>
      <c r="R492" s="601"/>
    </row>
    <row r="493" spans="2:18">
      <c r="B493" s="601"/>
      <c r="C493" s="601"/>
      <c r="D493" s="601"/>
      <c r="E493" s="601"/>
      <c r="F493" s="600"/>
      <c r="G493" s="601"/>
      <c r="H493" s="601"/>
      <c r="I493" s="686"/>
      <c r="J493" s="601"/>
      <c r="K493" s="601"/>
      <c r="L493" s="601"/>
      <c r="M493" s="601"/>
      <c r="N493" s="601"/>
      <c r="O493" s="687"/>
      <c r="P493" s="687" t="str">
        <f>P466</f>
        <v>Polebunging, 30 April 2025</v>
      </c>
      <c r="Q493" s="601"/>
      <c r="R493" s="601"/>
    </row>
    <row r="494" spans="2:18">
      <c r="B494" s="601"/>
      <c r="C494" s="601"/>
      <c r="D494" s="601"/>
      <c r="E494" s="601"/>
      <c r="F494" s="600"/>
      <c r="G494" s="601"/>
      <c r="H494" s="601"/>
      <c r="I494" s="601"/>
      <c r="J494" s="601"/>
      <c r="K494" s="601"/>
      <c r="L494" s="601"/>
      <c r="M494" s="601"/>
      <c r="N494" s="601"/>
      <c r="O494" s="688"/>
      <c r="P494" s="688" t="s">
        <v>83</v>
      </c>
      <c r="Q494" s="601"/>
      <c r="R494" s="601"/>
    </row>
    <row r="495" spans="2:18">
      <c r="B495" s="601"/>
      <c r="C495" s="601"/>
      <c r="D495" s="601"/>
      <c r="E495" s="601"/>
      <c r="F495" s="600"/>
      <c r="G495" s="601"/>
      <c r="H495" s="601"/>
      <c r="I495" s="686"/>
      <c r="J495" s="601"/>
      <c r="K495" s="601"/>
      <c r="L495" s="601"/>
      <c r="M495" s="601"/>
      <c r="N495" s="601"/>
      <c r="O495" s="688"/>
      <c r="P495" s="688"/>
      <c r="Q495" s="601"/>
      <c r="R495" s="601"/>
    </row>
    <row r="496" spans="2:18">
      <c r="B496" s="601"/>
      <c r="C496" s="601"/>
      <c r="D496" s="601"/>
      <c r="E496" s="601"/>
      <c r="F496" s="600"/>
      <c r="G496" s="601"/>
      <c r="H496" s="601"/>
      <c r="I496" s="601"/>
      <c r="J496" s="601"/>
      <c r="K496" s="601"/>
      <c r="L496" s="601"/>
      <c r="M496" s="601"/>
      <c r="N496" s="601"/>
      <c r="O496" s="688"/>
      <c r="P496" s="688"/>
      <c r="Q496" s="601"/>
      <c r="R496" s="601"/>
    </row>
    <row r="497" spans="2:18">
      <c r="B497" s="601"/>
      <c r="C497" s="601"/>
      <c r="D497" s="601"/>
      <c r="E497" s="601"/>
      <c r="F497" s="600"/>
      <c r="G497" s="601"/>
      <c r="H497" s="601"/>
      <c r="I497" s="601"/>
      <c r="J497" s="601"/>
      <c r="K497" s="601"/>
      <c r="L497" s="601"/>
      <c r="M497" s="601"/>
      <c r="N497" s="601"/>
      <c r="O497" s="601"/>
      <c r="P497" s="601"/>
      <c r="Q497" s="601"/>
      <c r="R497" s="601"/>
    </row>
    <row r="498" spans="2:18">
      <c r="B498" s="601"/>
      <c r="C498" s="601"/>
      <c r="D498" s="601"/>
      <c r="E498" s="601"/>
      <c r="F498" s="600"/>
      <c r="G498" s="601"/>
      <c r="H498" s="601"/>
      <c r="I498" s="601"/>
      <c r="J498" s="601"/>
      <c r="K498" s="601"/>
      <c r="L498" s="601"/>
      <c r="M498" s="601"/>
      <c r="N498" s="601"/>
      <c r="O498" s="689"/>
      <c r="P498" s="689" t="s">
        <v>255</v>
      </c>
      <c r="Q498" s="601"/>
      <c r="R498" s="601"/>
    </row>
    <row r="499" spans="2:18">
      <c r="B499" s="601"/>
      <c r="C499" s="601"/>
      <c r="D499" s="601"/>
      <c r="E499" s="601"/>
      <c r="F499" s="600"/>
      <c r="G499" s="601"/>
      <c r="H499" s="601"/>
      <c r="I499" s="601"/>
      <c r="J499" s="601"/>
      <c r="K499" s="601"/>
      <c r="L499" s="601"/>
      <c r="M499" s="601"/>
      <c r="N499" s="601"/>
      <c r="O499" s="687"/>
      <c r="P499" s="771" t="s">
        <v>256</v>
      </c>
      <c r="Q499" s="601"/>
      <c r="R499" s="601"/>
    </row>
    <row r="500" spans="2:18">
      <c r="B500" s="597" t="s">
        <v>47</v>
      </c>
      <c r="C500" s="598"/>
      <c r="D500" s="598"/>
      <c r="E500" s="599"/>
      <c r="F500" s="600"/>
      <c r="G500" s="601"/>
      <c r="H500" s="601"/>
      <c r="I500" s="601"/>
      <c r="J500" s="601"/>
      <c r="K500" s="601"/>
      <c r="L500" s="601"/>
      <c r="M500" s="601"/>
      <c r="N500" s="601"/>
      <c r="O500" s="601"/>
      <c r="P500" s="601"/>
      <c r="Q500" s="601"/>
      <c r="R500" s="601"/>
    </row>
    <row r="501" spans="2:18">
      <c r="B501" s="603" t="s">
        <v>48</v>
      </c>
      <c r="C501" s="604"/>
      <c r="D501" s="604"/>
      <c r="E501" s="605"/>
      <c r="F501" s="600"/>
      <c r="G501" s="601"/>
      <c r="H501" s="601"/>
      <c r="I501" s="601"/>
      <c r="J501" s="601"/>
      <c r="K501" s="601"/>
      <c r="L501" s="601"/>
      <c r="M501" s="601"/>
      <c r="N501" s="601"/>
      <c r="O501" s="601"/>
      <c r="P501" s="601"/>
      <c r="Q501" s="601"/>
      <c r="R501" s="601"/>
    </row>
    <row r="502" spans="2:18" ht="16.5">
      <c r="B502" s="601"/>
      <c r="C502" s="601"/>
      <c r="D502" s="601"/>
      <c r="E502" s="601"/>
      <c r="F502" s="600"/>
      <c r="G502" s="601"/>
      <c r="H502" s="606" t="s">
        <v>49</v>
      </c>
      <c r="I502" s="606"/>
      <c r="J502" s="606"/>
      <c r="K502" s="606"/>
      <c r="L502" s="607"/>
      <c r="M502" s="607"/>
      <c r="N502" s="601"/>
      <c r="O502" s="601"/>
      <c r="P502" s="601"/>
      <c r="Q502" s="601"/>
      <c r="R502" s="601"/>
    </row>
    <row r="503" spans="2:18" ht="16.5">
      <c r="B503" s="601"/>
      <c r="C503" s="601"/>
      <c r="D503" s="601"/>
      <c r="E503" s="601"/>
      <c r="F503" s="600"/>
      <c r="G503" s="601"/>
      <c r="H503" s="606" t="s">
        <v>50</v>
      </c>
      <c r="I503" s="606"/>
      <c r="J503" s="606"/>
      <c r="K503" s="606"/>
      <c r="L503" s="607"/>
      <c r="M503" s="607"/>
      <c r="N503" s="601"/>
      <c r="O503" s="601"/>
      <c r="P503" s="601"/>
      <c r="Q503" s="601"/>
      <c r="R503" s="601"/>
    </row>
    <row r="504" spans="2:18" ht="16.5">
      <c r="B504" s="601"/>
      <c r="C504" s="601"/>
      <c r="D504" s="601"/>
      <c r="E504" s="601"/>
      <c r="F504" s="600"/>
      <c r="G504" s="601"/>
      <c r="H504" s="606" t="s">
        <v>247</v>
      </c>
      <c r="I504" s="606"/>
      <c r="J504" s="606"/>
      <c r="K504" s="606"/>
      <c r="L504" s="607"/>
      <c r="M504" s="607"/>
      <c r="N504" s="601"/>
      <c r="O504" s="601"/>
      <c r="P504" s="601"/>
      <c r="Q504" s="601"/>
      <c r="R504" s="601"/>
    </row>
    <row r="505" spans="2:18" ht="16.5">
      <c r="B505" s="608" t="s">
        <v>52</v>
      </c>
      <c r="C505" s="608"/>
      <c r="D505" s="609" t="s">
        <v>3</v>
      </c>
      <c r="E505" s="601" t="s">
        <v>53</v>
      </c>
      <c r="F505" s="600"/>
      <c r="G505" s="601"/>
      <c r="H505" s="607"/>
      <c r="I505" s="607"/>
      <c r="J505" s="607"/>
      <c r="K505" s="607"/>
      <c r="L505" s="607"/>
      <c r="M505" s="607"/>
      <c r="N505" s="608"/>
      <c r="O505" s="608"/>
      <c r="P505" s="601"/>
      <c r="Q505" s="601"/>
      <c r="R505" s="601"/>
    </row>
    <row r="506" spans="2:18" ht="16.5">
      <c r="B506" s="727" t="s">
        <v>54</v>
      </c>
      <c r="C506" s="608"/>
      <c r="D506" s="609" t="s">
        <v>3</v>
      </c>
      <c r="E506" s="601" t="s">
        <v>257</v>
      </c>
      <c r="F506" s="600"/>
      <c r="G506" s="601"/>
      <c r="H506" s="607"/>
      <c r="I506" s="607"/>
      <c r="J506" s="607"/>
      <c r="K506" s="607"/>
      <c r="L506" s="607"/>
      <c r="M506" s="607"/>
      <c r="N506" s="608"/>
      <c r="O506" s="608"/>
      <c r="P506" s="601"/>
      <c r="Q506" s="601"/>
      <c r="R506" s="601"/>
    </row>
    <row r="507" spans="2:18" ht="16.5">
      <c r="B507" s="727" t="s">
        <v>56</v>
      </c>
      <c r="C507" s="727"/>
      <c r="D507" s="728" t="s">
        <v>3</v>
      </c>
      <c r="E507" s="601" t="s">
        <v>258</v>
      </c>
      <c r="F507" s="824"/>
      <c r="G507" s="824"/>
      <c r="H507" s="824"/>
      <c r="I507" s="607"/>
      <c r="J507" s="607"/>
      <c r="K507" s="607"/>
      <c r="L507" s="607"/>
      <c r="M507" s="601"/>
      <c r="N507" s="601"/>
      <c r="O507" s="601"/>
      <c r="P507" s="608"/>
      <c r="Q507" s="608"/>
      <c r="R507" s="601"/>
    </row>
    <row r="508" spans="2:18">
      <c r="B508" s="608" t="s">
        <v>58</v>
      </c>
      <c r="C508" s="608"/>
      <c r="D508" s="609" t="s">
        <v>3</v>
      </c>
      <c r="E508" s="601" t="s">
        <v>59</v>
      </c>
      <c r="F508" s="600"/>
      <c r="G508" s="601"/>
      <c r="H508" s="601"/>
      <c r="I508" s="601"/>
      <c r="J508" s="601"/>
      <c r="K508" s="601"/>
      <c r="L508" s="601"/>
      <c r="M508" s="601"/>
      <c r="N508" s="601" t="str">
        <f>N481</f>
        <v>Keadaan Bulan April 2025</v>
      </c>
      <c r="O508" s="601"/>
      <c r="P508" s="601"/>
      <c r="Q508" s="601"/>
      <c r="R508" s="601"/>
    </row>
    <row r="509" spans="2:18" ht="15.75" thickBot="1">
      <c r="B509" s="608"/>
      <c r="C509" s="608"/>
      <c r="D509" s="608"/>
      <c r="E509" s="601"/>
      <c r="F509" s="600"/>
      <c r="G509" s="601"/>
      <c r="H509" s="601"/>
      <c r="I509" s="601"/>
      <c r="J509" s="601"/>
      <c r="K509" s="601"/>
      <c r="L509" s="601"/>
      <c r="M509" s="601"/>
      <c r="N509" s="601"/>
      <c r="O509" s="601"/>
      <c r="P509" s="600"/>
      <c r="Q509" s="600"/>
      <c r="R509" s="601"/>
    </row>
    <row r="510" spans="2:18" ht="15.75" thickTop="1">
      <c r="B510" s="610" t="s">
        <v>61</v>
      </c>
      <c r="C510" s="611" t="s">
        <v>62</v>
      </c>
      <c r="D510" s="612"/>
      <c r="E510" s="613"/>
      <c r="F510" s="614" t="s">
        <v>63</v>
      </c>
      <c r="G510" s="615" t="s">
        <v>64</v>
      </c>
      <c r="H510" s="616"/>
      <c r="I510" s="617" t="s">
        <v>65</v>
      </c>
      <c r="J510" s="617" t="s">
        <v>66</v>
      </c>
      <c r="K510" s="617" t="s">
        <v>67</v>
      </c>
      <c r="L510" s="617" t="s">
        <v>68</v>
      </c>
      <c r="M510" s="618" t="s">
        <v>69</v>
      </c>
      <c r="N510" s="619"/>
      <c r="O510" s="618" t="s">
        <v>70</v>
      </c>
      <c r="P510" s="620"/>
      <c r="Q510" s="620"/>
      <c r="R510" s="621" t="s">
        <v>71</v>
      </c>
    </row>
    <row r="511" spans="2:18">
      <c r="B511" s="622"/>
      <c r="C511" s="623"/>
      <c r="D511" s="624"/>
      <c r="E511" s="625"/>
      <c r="F511" s="626"/>
      <c r="G511" s="627" t="s">
        <v>72</v>
      </c>
      <c r="H511" s="627" t="s">
        <v>73</v>
      </c>
      <c r="I511" s="628"/>
      <c r="J511" s="627"/>
      <c r="K511" s="627"/>
      <c r="L511" s="629"/>
      <c r="M511" s="627" t="s">
        <v>16</v>
      </c>
      <c r="N511" s="630" t="s">
        <v>15</v>
      </c>
      <c r="O511" s="630" t="s">
        <v>16</v>
      </c>
      <c r="P511" s="631" t="s">
        <v>15</v>
      </c>
      <c r="Q511" s="632"/>
      <c r="R511" s="633"/>
    </row>
    <row r="512" spans="2:18">
      <c r="B512" s="634"/>
      <c r="C512" s="635"/>
      <c r="D512" s="636"/>
      <c r="E512" s="637"/>
      <c r="F512" s="638"/>
      <c r="G512" s="639"/>
      <c r="H512" s="639"/>
      <c r="I512" s="640"/>
      <c r="J512" s="639"/>
      <c r="K512" s="639"/>
      <c r="L512" s="641"/>
      <c r="M512" s="640"/>
      <c r="N512" s="639"/>
      <c r="O512" s="639"/>
      <c r="P512" s="642" t="s">
        <v>74</v>
      </c>
      <c r="Q512" s="643" t="s">
        <v>18</v>
      </c>
      <c r="R512" s="633"/>
    </row>
    <row r="513" spans="2:19">
      <c r="B513" s="644">
        <v>1</v>
      </c>
      <c r="C513" s="645">
        <v>2</v>
      </c>
      <c r="D513" s="646"/>
      <c r="E513" s="647"/>
      <c r="F513" s="648">
        <v>3</v>
      </c>
      <c r="G513" s="649">
        <v>4</v>
      </c>
      <c r="H513" s="649">
        <v>5</v>
      </c>
      <c r="I513" s="649">
        <v>6</v>
      </c>
      <c r="J513" s="649">
        <v>7</v>
      </c>
      <c r="K513" s="649">
        <v>8</v>
      </c>
      <c r="L513" s="649">
        <v>9</v>
      </c>
      <c r="M513" s="649">
        <v>10</v>
      </c>
      <c r="N513" s="649">
        <v>11</v>
      </c>
      <c r="O513" s="649">
        <v>12</v>
      </c>
      <c r="P513" s="649">
        <v>13</v>
      </c>
      <c r="Q513" s="650">
        <v>14</v>
      </c>
      <c r="R513" s="651">
        <v>15</v>
      </c>
    </row>
    <row r="514" spans="2:19">
      <c r="B514" s="710">
        <v>2</v>
      </c>
      <c r="C514" s="601" t="s">
        <v>87</v>
      </c>
      <c r="D514" s="720"/>
      <c r="E514" s="833"/>
      <c r="F514" s="655"/>
      <c r="G514" s="665"/>
      <c r="H514" s="665"/>
      <c r="I514" s="828">
        <v>954000</v>
      </c>
      <c r="J514" s="834"/>
      <c r="K514" s="666" t="s">
        <v>78</v>
      </c>
      <c r="L514" s="829">
        <f>I514/I517*100</f>
        <v>15.603532875368009</v>
      </c>
      <c r="M514" s="830">
        <f t="shared" ref="M514:M516" si="41">P514/I514*100</f>
        <v>0</v>
      </c>
      <c r="N514" s="831">
        <f t="shared" ref="N514:N516" si="42">P514/I514</f>
        <v>0</v>
      </c>
      <c r="O514" s="831">
        <f t="shared" ref="O514:O516" si="43">L514*M514/100</f>
        <v>0</v>
      </c>
      <c r="P514" s="828"/>
      <c r="Q514" s="832">
        <f t="shared" ref="Q514:Q516" si="44">L514*M514/100</f>
        <v>0</v>
      </c>
      <c r="R514" s="664">
        <f t="shared" ref="R514:R516" si="45">I514-P514</f>
        <v>954000</v>
      </c>
    </row>
    <row r="515" spans="2:19">
      <c r="B515" s="652">
        <v>3</v>
      </c>
      <c r="C515" s="653" t="s">
        <v>259</v>
      </c>
      <c r="D515" s="601"/>
      <c r="E515" s="654"/>
      <c r="F515" s="655"/>
      <c r="G515" s="665"/>
      <c r="H515" s="665"/>
      <c r="I515" s="828">
        <v>2760000</v>
      </c>
      <c r="J515" s="834"/>
      <c r="K515" s="666" t="s">
        <v>78</v>
      </c>
      <c r="L515" s="835">
        <f>I515/I517*100</f>
        <v>45.142296368989207</v>
      </c>
      <c r="M515" s="830">
        <f t="shared" si="41"/>
        <v>0</v>
      </c>
      <c r="N515" s="831">
        <f t="shared" si="42"/>
        <v>0</v>
      </c>
      <c r="O515" s="831">
        <f t="shared" si="43"/>
        <v>0</v>
      </c>
      <c r="P515" s="828"/>
      <c r="Q515" s="832">
        <f t="shared" si="44"/>
        <v>0</v>
      </c>
      <c r="R515" s="664">
        <f t="shared" si="45"/>
        <v>2760000</v>
      </c>
    </row>
    <row r="516" spans="2:19">
      <c r="B516" s="652">
        <v>4</v>
      </c>
      <c r="C516" s="653" t="s">
        <v>260</v>
      </c>
      <c r="D516" s="601"/>
      <c r="E516" s="654"/>
      <c r="F516" s="655"/>
      <c r="G516" s="665"/>
      <c r="H516" s="665"/>
      <c r="I516" s="828">
        <v>2400000</v>
      </c>
      <c r="J516" s="658"/>
      <c r="K516" s="666" t="s">
        <v>78</v>
      </c>
      <c r="L516" s="829">
        <f>I516/I517*100</f>
        <v>39.254170755642789</v>
      </c>
      <c r="M516" s="830">
        <f t="shared" si="41"/>
        <v>0</v>
      </c>
      <c r="N516" s="831">
        <f t="shared" si="42"/>
        <v>0</v>
      </c>
      <c r="O516" s="831">
        <f t="shared" si="43"/>
        <v>0</v>
      </c>
      <c r="P516" s="836"/>
      <c r="Q516" s="832">
        <f t="shared" si="44"/>
        <v>0</v>
      </c>
      <c r="R516" s="664">
        <f t="shared" si="45"/>
        <v>2400000</v>
      </c>
    </row>
    <row r="517" spans="2:19" ht="21" thickBot="1">
      <c r="B517" s="675" t="s">
        <v>80</v>
      </c>
      <c r="C517" s="676"/>
      <c r="D517" s="676"/>
      <c r="E517" s="676"/>
      <c r="F517" s="676"/>
      <c r="G517" s="676"/>
      <c r="H517" s="677"/>
      <c r="I517" s="678">
        <f>SUM(I514:I516)</f>
        <v>6114000</v>
      </c>
      <c r="J517" s="679" t="s">
        <v>81</v>
      </c>
      <c r="K517" s="680"/>
      <c r="L517" s="681">
        <f>SUM(L514:L516)</f>
        <v>100</v>
      </c>
      <c r="M517" s="682"/>
      <c r="N517" s="682">
        <f>SUM(N514:N516)</f>
        <v>0</v>
      </c>
      <c r="O517" s="682">
        <f>SUM(O514:O516)</f>
        <v>0</v>
      </c>
      <c r="P517" s="683">
        <f>SUM(P514:P516)</f>
        <v>0</v>
      </c>
      <c r="Q517" s="684">
        <f>SUM(Q514:Q516)</f>
        <v>0</v>
      </c>
      <c r="R517" s="685">
        <f>SUM(R514:R516)</f>
        <v>6114000</v>
      </c>
    </row>
    <row r="518" spans="2:19" ht="15.75" thickTop="1">
      <c r="B518" s="601"/>
      <c r="C518" s="601"/>
      <c r="D518" s="601"/>
      <c r="E518" s="601"/>
      <c r="F518" s="600"/>
      <c r="G518" s="601"/>
      <c r="H518" s="601"/>
      <c r="I518" s="601"/>
      <c r="J518" s="601"/>
      <c r="K518" s="601"/>
      <c r="L518" s="601"/>
      <c r="M518" s="601"/>
      <c r="N518" s="601"/>
      <c r="O518" s="601"/>
      <c r="P518" s="601"/>
      <c r="Q518" s="601"/>
      <c r="R518" s="601"/>
    </row>
    <row r="519" spans="2:19">
      <c r="B519" s="601"/>
      <c r="C519" s="601"/>
      <c r="D519" s="601"/>
      <c r="E519" s="601"/>
      <c r="F519" s="600"/>
      <c r="G519" s="601"/>
      <c r="H519" s="601"/>
      <c r="I519" s="686"/>
      <c r="J519" s="601"/>
      <c r="K519" s="601"/>
      <c r="L519" s="601"/>
      <c r="M519" s="601"/>
      <c r="N519" s="601"/>
      <c r="O519" s="687"/>
      <c r="P519" s="687" t="str">
        <f>P493</f>
        <v>Polebunging, 30 April 2025</v>
      </c>
      <c r="Q519" s="601"/>
      <c r="R519" s="601"/>
    </row>
    <row r="520" spans="2:19">
      <c r="B520" s="601"/>
      <c r="C520" s="601"/>
      <c r="D520" s="601"/>
      <c r="E520" s="601"/>
      <c r="F520" s="600"/>
      <c r="G520" s="601"/>
      <c r="H520" s="601"/>
      <c r="I520" s="601"/>
      <c r="J520" s="601"/>
      <c r="K520" s="601"/>
      <c r="L520" s="601"/>
      <c r="M520" s="601"/>
      <c r="N520" s="601"/>
      <c r="O520" s="688"/>
      <c r="P520" s="688" t="s">
        <v>83</v>
      </c>
      <c r="Q520" s="601"/>
      <c r="R520" s="601"/>
    </row>
    <row r="521" spans="2:19">
      <c r="B521" s="601"/>
      <c r="C521" s="601"/>
      <c r="D521" s="601"/>
      <c r="E521" s="601"/>
      <c r="F521" s="600"/>
      <c r="G521" s="601"/>
      <c r="H521" s="601"/>
      <c r="I521" s="686"/>
      <c r="J521" s="601"/>
      <c r="K521" s="601"/>
      <c r="L521" s="601"/>
      <c r="M521" s="601"/>
      <c r="N521" s="601"/>
      <c r="O521" s="688"/>
      <c r="P521" s="688"/>
      <c r="Q521" s="601"/>
      <c r="R521" s="601"/>
    </row>
    <row r="522" spans="2:19">
      <c r="B522" s="601"/>
      <c r="C522" s="601"/>
      <c r="D522" s="601"/>
      <c r="E522" s="601"/>
      <c r="F522" s="600"/>
      <c r="G522" s="601"/>
      <c r="H522" s="601"/>
      <c r="I522" s="601"/>
      <c r="J522" s="601"/>
      <c r="K522" s="601"/>
      <c r="L522" s="601"/>
      <c r="M522" s="601"/>
      <c r="N522" s="601"/>
      <c r="O522" s="688"/>
      <c r="P522" s="688"/>
      <c r="Q522" s="601"/>
      <c r="R522" s="601"/>
    </row>
    <row r="523" spans="2:19">
      <c r="B523" s="601"/>
      <c r="C523" s="601"/>
      <c r="D523" s="601"/>
      <c r="E523" s="601"/>
      <c r="F523" s="600"/>
      <c r="G523" s="601"/>
      <c r="H523" s="601"/>
      <c r="I523" s="601"/>
      <c r="J523" s="601"/>
      <c r="K523" s="601"/>
      <c r="L523" s="601"/>
      <c r="M523" s="601"/>
      <c r="N523" s="601"/>
      <c r="O523" s="601"/>
      <c r="P523" s="601"/>
      <c r="Q523" s="601"/>
      <c r="R523" s="601"/>
    </row>
    <row r="524" spans="2:19">
      <c r="B524" s="601"/>
      <c r="C524" s="601"/>
      <c r="D524" s="601"/>
      <c r="E524" s="601"/>
      <c r="F524" s="600"/>
      <c r="G524" s="601"/>
      <c r="H524" s="601"/>
      <c r="I524" s="601"/>
      <c r="J524" s="601"/>
      <c r="K524" s="601"/>
      <c r="L524" s="601"/>
      <c r="M524" s="601"/>
      <c r="N524" s="601"/>
      <c r="O524" s="689"/>
      <c r="P524" s="689" t="str">
        <f>P412</f>
        <v>NUR KAMAR, S.Kel</v>
      </c>
      <c r="Q524" s="601"/>
      <c r="R524" s="601"/>
    </row>
    <row r="525" spans="2:19">
      <c r="B525" s="601"/>
      <c r="C525" s="601"/>
      <c r="D525" s="601"/>
      <c r="E525" s="601"/>
      <c r="F525" s="600"/>
      <c r="G525" s="601"/>
      <c r="H525" s="601"/>
      <c r="I525" s="601"/>
      <c r="J525" s="601"/>
      <c r="K525" s="601"/>
      <c r="L525" s="601"/>
      <c r="M525" s="601"/>
      <c r="N525" s="601"/>
      <c r="O525" s="687"/>
      <c r="P525" s="771" t="str">
        <f>P413</f>
        <v>Nip. 19800222 201101 1 006</v>
      </c>
      <c r="Q525" s="601"/>
      <c r="R525" s="601"/>
    </row>
    <row r="526" spans="2:19">
      <c r="B526" s="601"/>
      <c r="C526" s="601"/>
      <c r="D526" s="601"/>
      <c r="E526" s="601"/>
      <c r="F526" s="600"/>
      <c r="G526" s="601"/>
      <c r="H526" s="601"/>
      <c r="I526" s="601"/>
      <c r="J526" s="601"/>
      <c r="K526" s="601"/>
      <c r="L526" s="601"/>
      <c r="M526" s="601"/>
      <c r="N526" s="601"/>
      <c r="O526" s="687"/>
      <c r="P526" s="837"/>
      <c r="Q526" s="601"/>
      <c r="R526" s="601"/>
    </row>
    <row r="527" spans="2:19">
      <c r="B527" s="601"/>
      <c r="C527" s="601"/>
      <c r="D527" s="601"/>
      <c r="E527" s="601"/>
      <c r="F527" s="600"/>
      <c r="G527" s="601"/>
      <c r="H527" s="601"/>
      <c r="I527" s="601"/>
      <c r="J527" s="601"/>
      <c r="K527" s="601"/>
      <c r="L527" s="601"/>
      <c r="M527" s="601"/>
      <c r="N527" s="601"/>
      <c r="O527" s="687"/>
      <c r="P527" s="837"/>
      <c r="Q527" s="601"/>
      <c r="R527" s="601"/>
    </row>
    <row r="528" spans="2:19">
      <c r="B528" s="597" t="s">
        <v>47</v>
      </c>
      <c r="C528" s="598"/>
      <c r="D528" s="598"/>
      <c r="E528" s="599"/>
      <c r="F528" s="600"/>
      <c r="G528" s="601"/>
      <c r="H528" s="601"/>
      <c r="I528" s="601"/>
      <c r="J528" s="601"/>
      <c r="K528" s="601"/>
      <c r="L528" s="601"/>
      <c r="M528" s="601"/>
      <c r="N528" s="601"/>
      <c r="O528" s="601"/>
      <c r="P528" s="601"/>
      <c r="Q528" s="601"/>
      <c r="R528" s="601"/>
      <c r="S528" s="601"/>
    </row>
    <row r="529" spans="2:19">
      <c r="B529" s="603" t="s">
        <v>48</v>
      </c>
      <c r="C529" s="604"/>
      <c r="D529" s="604"/>
      <c r="E529" s="605"/>
      <c r="F529" s="600"/>
      <c r="G529" s="601"/>
      <c r="H529" s="601"/>
      <c r="I529" s="601"/>
      <c r="J529" s="601"/>
      <c r="K529" s="601"/>
      <c r="L529" s="601"/>
      <c r="M529" s="601"/>
      <c r="N529" s="601"/>
      <c r="O529" s="601"/>
      <c r="P529" s="601"/>
      <c r="Q529" s="601"/>
      <c r="R529" s="601"/>
      <c r="S529" s="601"/>
    </row>
    <row r="530" spans="2:19" ht="16.5">
      <c r="B530" s="601"/>
      <c r="C530" s="601"/>
      <c r="D530" s="601"/>
      <c r="E530" s="601"/>
      <c r="F530" s="600"/>
      <c r="G530" s="601"/>
      <c r="H530" s="606" t="s">
        <v>49</v>
      </c>
      <c r="I530" s="606"/>
      <c r="J530" s="606"/>
      <c r="K530" s="606"/>
      <c r="L530" s="607"/>
      <c r="M530" s="607"/>
      <c r="N530" s="601"/>
      <c r="O530" s="601"/>
      <c r="P530" s="601"/>
      <c r="Q530" s="601"/>
      <c r="R530" s="601"/>
    </row>
    <row r="531" spans="2:19" ht="16.5">
      <c r="B531" s="601"/>
      <c r="C531" s="601"/>
      <c r="D531" s="601"/>
      <c r="E531" s="601"/>
      <c r="F531" s="600"/>
      <c r="G531" s="601"/>
      <c r="H531" s="606" t="s">
        <v>50</v>
      </c>
      <c r="I531" s="606"/>
      <c r="J531" s="606"/>
      <c r="K531" s="606"/>
      <c r="L531" s="607"/>
      <c r="M531" s="607"/>
      <c r="N531" s="601"/>
      <c r="O531" s="601"/>
      <c r="P531" s="601"/>
      <c r="Q531" s="601"/>
      <c r="R531" s="601"/>
    </row>
    <row r="532" spans="2:19" ht="16.5">
      <c r="B532" s="601"/>
      <c r="C532" s="601"/>
      <c r="D532" s="601"/>
      <c r="E532" s="601"/>
      <c r="F532" s="600"/>
      <c r="G532" s="601"/>
      <c r="H532" s="606" t="str">
        <f>H477</f>
        <v>TAHUN ANGGARAN 2025</v>
      </c>
      <c r="I532" s="606"/>
      <c r="J532" s="606"/>
      <c r="K532" s="606"/>
      <c r="L532" s="607"/>
      <c r="M532" s="607"/>
      <c r="N532" s="601"/>
      <c r="O532" s="601"/>
      <c r="P532" s="601"/>
      <c r="Q532" s="601"/>
      <c r="R532" s="601"/>
    </row>
    <row r="533" spans="2:19" ht="16.5">
      <c r="B533" s="608" t="s">
        <v>52</v>
      </c>
      <c r="C533" s="608"/>
      <c r="D533" s="609" t="s">
        <v>3</v>
      </c>
      <c r="E533" s="601" t="s">
        <v>53</v>
      </c>
      <c r="F533" s="600"/>
      <c r="G533" s="601"/>
      <c r="H533" s="607"/>
      <c r="I533" s="607"/>
      <c r="J533" s="607"/>
      <c r="K533" s="607"/>
      <c r="L533" s="607"/>
      <c r="M533" s="607"/>
      <c r="N533" s="608"/>
      <c r="O533" s="608"/>
      <c r="P533" s="601"/>
      <c r="Q533" s="601"/>
      <c r="R533" s="601"/>
    </row>
    <row r="534" spans="2:19" ht="16.5">
      <c r="B534" s="727" t="s">
        <v>54</v>
      </c>
      <c r="C534" s="608"/>
      <c r="D534" s="609" t="s">
        <v>3</v>
      </c>
      <c r="E534" s="601" t="s">
        <v>158</v>
      </c>
      <c r="F534" s="600"/>
      <c r="G534" s="601"/>
      <c r="H534" s="607"/>
      <c r="I534" s="607"/>
      <c r="J534" s="607"/>
      <c r="K534" s="607"/>
      <c r="L534" s="607"/>
      <c r="M534" s="607"/>
      <c r="N534" s="608"/>
      <c r="O534" s="608"/>
      <c r="P534" s="601"/>
      <c r="Q534" s="601"/>
      <c r="R534" s="601"/>
    </row>
    <row r="535" spans="2:19" ht="53.25" customHeight="1">
      <c r="B535" s="727" t="s">
        <v>56</v>
      </c>
      <c r="C535" s="727"/>
      <c r="D535" s="728" t="s">
        <v>3</v>
      </c>
      <c r="E535" s="838" t="s">
        <v>159</v>
      </c>
      <c r="F535" s="824"/>
      <c r="G535" s="824"/>
      <c r="H535" s="824"/>
      <c r="I535" s="607"/>
      <c r="J535" s="607"/>
      <c r="K535" s="607"/>
      <c r="L535" s="607"/>
      <c r="M535" s="601"/>
      <c r="N535" s="601"/>
      <c r="O535" s="601"/>
      <c r="P535" s="608"/>
      <c r="Q535" s="608"/>
      <c r="R535" s="601"/>
    </row>
    <row r="536" spans="2:19">
      <c r="B536" s="608" t="s">
        <v>58</v>
      </c>
      <c r="C536" s="608"/>
      <c r="D536" s="609" t="s">
        <v>3</v>
      </c>
      <c r="E536" s="601" t="s">
        <v>59</v>
      </c>
      <c r="F536" s="600"/>
      <c r="G536" s="601"/>
      <c r="H536" s="601"/>
      <c r="I536" s="601"/>
      <c r="J536" s="601"/>
      <c r="K536" s="601"/>
      <c r="L536" s="601"/>
      <c r="M536" s="601"/>
      <c r="N536" s="601" t="str">
        <f>N323</f>
        <v>Keadaan Bulan April 2025</v>
      </c>
      <c r="O536" s="601"/>
      <c r="P536" s="601"/>
      <c r="Q536" s="601"/>
      <c r="R536" s="601"/>
    </row>
    <row r="537" spans="2:19" ht="15.75" thickBot="1">
      <c r="B537" s="608"/>
      <c r="C537" s="608"/>
      <c r="D537" s="608"/>
      <c r="E537" s="601"/>
      <c r="F537" s="600"/>
      <c r="G537" s="601"/>
      <c r="H537" s="601"/>
      <c r="I537" s="601"/>
      <c r="J537" s="601"/>
      <c r="K537" s="601"/>
      <c r="L537" s="601"/>
      <c r="M537" s="601"/>
      <c r="N537" s="601"/>
      <c r="O537" s="601"/>
      <c r="P537" s="600"/>
      <c r="Q537" s="600"/>
      <c r="R537" s="601"/>
    </row>
    <row r="538" spans="2:19" ht="42" customHeight="1" thickTop="1">
      <c r="B538" s="610" t="s">
        <v>61</v>
      </c>
      <c r="C538" s="611" t="s">
        <v>62</v>
      </c>
      <c r="D538" s="612"/>
      <c r="E538" s="613"/>
      <c r="F538" s="614" t="s">
        <v>63</v>
      </c>
      <c r="G538" s="615" t="s">
        <v>64</v>
      </c>
      <c r="H538" s="616"/>
      <c r="I538" s="617" t="s">
        <v>65</v>
      </c>
      <c r="J538" s="617" t="s">
        <v>66</v>
      </c>
      <c r="K538" s="617" t="s">
        <v>67</v>
      </c>
      <c r="L538" s="617" t="s">
        <v>68</v>
      </c>
      <c r="M538" s="618" t="s">
        <v>69</v>
      </c>
      <c r="N538" s="619"/>
      <c r="O538" s="618" t="s">
        <v>70</v>
      </c>
      <c r="P538" s="620"/>
      <c r="Q538" s="620"/>
      <c r="R538" s="621" t="s">
        <v>71</v>
      </c>
    </row>
    <row r="539" spans="2:19">
      <c r="B539" s="622"/>
      <c r="C539" s="623"/>
      <c r="D539" s="624"/>
      <c r="E539" s="625"/>
      <c r="F539" s="626"/>
      <c r="G539" s="627" t="s">
        <v>72</v>
      </c>
      <c r="H539" s="627" t="s">
        <v>73</v>
      </c>
      <c r="I539" s="628"/>
      <c r="J539" s="627"/>
      <c r="K539" s="627"/>
      <c r="L539" s="629"/>
      <c r="M539" s="627" t="s">
        <v>16</v>
      </c>
      <c r="N539" s="630" t="s">
        <v>15</v>
      </c>
      <c r="O539" s="630" t="s">
        <v>16</v>
      </c>
      <c r="P539" s="631" t="s">
        <v>15</v>
      </c>
      <c r="Q539" s="632"/>
      <c r="R539" s="633"/>
    </row>
    <row r="540" spans="2:19">
      <c r="B540" s="634"/>
      <c r="C540" s="635"/>
      <c r="D540" s="636"/>
      <c r="E540" s="637"/>
      <c r="F540" s="638"/>
      <c r="G540" s="639"/>
      <c r="H540" s="639"/>
      <c r="I540" s="640"/>
      <c r="J540" s="639"/>
      <c r="K540" s="639"/>
      <c r="L540" s="641"/>
      <c r="M540" s="640"/>
      <c r="N540" s="639"/>
      <c r="O540" s="639"/>
      <c r="P540" s="642" t="s">
        <v>74</v>
      </c>
      <c r="Q540" s="643" t="s">
        <v>18</v>
      </c>
      <c r="R540" s="633"/>
    </row>
    <row r="541" spans="2:19">
      <c r="B541" s="644">
        <v>1</v>
      </c>
      <c r="C541" s="645">
        <v>2</v>
      </c>
      <c r="D541" s="646"/>
      <c r="E541" s="647"/>
      <c r="F541" s="648">
        <v>3</v>
      </c>
      <c r="G541" s="649">
        <v>4</v>
      </c>
      <c r="H541" s="649">
        <v>5</v>
      </c>
      <c r="I541" s="649">
        <v>6</v>
      </c>
      <c r="J541" s="649">
        <v>7</v>
      </c>
      <c r="K541" s="649">
        <v>8</v>
      </c>
      <c r="L541" s="649">
        <v>9</v>
      </c>
      <c r="M541" s="649">
        <v>10</v>
      </c>
      <c r="N541" s="649">
        <v>11</v>
      </c>
      <c r="O541" s="649">
        <v>12</v>
      </c>
      <c r="P541" s="649">
        <v>13</v>
      </c>
      <c r="Q541" s="650">
        <v>14</v>
      </c>
      <c r="R541" s="651">
        <v>15</v>
      </c>
    </row>
    <row r="542" spans="2:19">
      <c r="B542" s="710">
        <v>1</v>
      </c>
      <c r="C542" s="825" t="s">
        <v>75</v>
      </c>
      <c r="D542" s="826"/>
      <c r="E542" s="827"/>
      <c r="F542" s="655"/>
      <c r="G542" s="656" t="s">
        <v>76</v>
      </c>
      <c r="H542" s="656" t="s">
        <v>77</v>
      </c>
      <c r="I542" s="828">
        <v>522500</v>
      </c>
      <c r="J542" s="658" t="s">
        <v>78</v>
      </c>
      <c r="K542" s="659" t="s">
        <v>78</v>
      </c>
      <c r="L542" s="829">
        <f>I542/I547*100</f>
        <v>5.3395329824740694</v>
      </c>
      <c r="M542" s="830">
        <f t="shared" ref="M542:M546" si="46">P542/I542*100</f>
        <v>0</v>
      </c>
      <c r="N542" s="831">
        <f t="shared" ref="N542:N546" si="47">P542/I542</f>
        <v>0</v>
      </c>
      <c r="O542" s="831">
        <f t="shared" ref="O542:O546" si="48">L542*M542/100</f>
        <v>0</v>
      </c>
      <c r="P542" s="828"/>
      <c r="Q542" s="832">
        <f t="shared" ref="Q542:Q546" si="49">L542*M542/100</f>
        <v>0</v>
      </c>
      <c r="R542" s="664">
        <f t="shared" ref="R542:R546" si="50">I542-P542</f>
        <v>522500</v>
      </c>
    </row>
    <row r="543" spans="2:19">
      <c r="B543" s="652">
        <v>2</v>
      </c>
      <c r="C543" s="653" t="s">
        <v>87</v>
      </c>
      <c r="D543" s="601"/>
      <c r="E543" s="654"/>
      <c r="F543" s="655"/>
      <c r="G543" s="665"/>
      <c r="H543" s="665"/>
      <c r="I543" s="828">
        <v>636000</v>
      </c>
      <c r="J543" s="834"/>
      <c r="K543" s="666" t="s">
        <v>78</v>
      </c>
      <c r="L543" s="835">
        <f>I543/I547*100</f>
        <v>6.4994123958918806</v>
      </c>
      <c r="M543" s="830">
        <f t="shared" si="46"/>
        <v>0</v>
      </c>
      <c r="N543" s="831">
        <f t="shared" si="47"/>
        <v>0</v>
      </c>
      <c r="O543" s="831">
        <f t="shared" si="48"/>
        <v>0</v>
      </c>
      <c r="P543" s="828"/>
      <c r="Q543" s="832">
        <f t="shared" si="49"/>
        <v>0</v>
      </c>
      <c r="R543" s="664">
        <f t="shared" si="50"/>
        <v>636000</v>
      </c>
    </row>
    <row r="544" spans="2:19">
      <c r="B544" s="710">
        <v>3</v>
      </c>
      <c r="C544" s="653" t="s">
        <v>88</v>
      </c>
      <c r="D544" s="601"/>
      <c r="E544" s="654"/>
      <c r="F544" s="655"/>
      <c r="G544" s="665"/>
      <c r="H544" s="665"/>
      <c r="I544" s="828">
        <v>452000</v>
      </c>
      <c r="J544" s="658"/>
      <c r="K544" s="666" t="s">
        <v>78</v>
      </c>
      <c r="L544" s="829">
        <f>I544/I547*100</f>
        <v>4.6190792499105822</v>
      </c>
      <c r="M544" s="830">
        <f t="shared" si="46"/>
        <v>0</v>
      </c>
      <c r="N544" s="831">
        <f t="shared" si="47"/>
        <v>0</v>
      </c>
      <c r="O544" s="831">
        <f t="shared" si="48"/>
        <v>0</v>
      </c>
      <c r="P544" s="828"/>
      <c r="Q544" s="832">
        <f t="shared" si="49"/>
        <v>0</v>
      </c>
      <c r="R544" s="664">
        <f t="shared" si="50"/>
        <v>452000</v>
      </c>
    </row>
    <row r="545" spans="2:18">
      <c r="B545" s="710">
        <v>5</v>
      </c>
      <c r="C545" s="653" t="s">
        <v>79</v>
      </c>
      <c r="D545" s="601"/>
      <c r="E545" s="654"/>
      <c r="F545" s="655"/>
      <c r="G545" s="665"/>
      <c r="H545" s="665"/>
      <c r="I545" s="828">
        <v>5175000</v>
      </c>
      <c r="J545" s="658"/>
      <c r="K545" s="666"/>
      <c r="L545" s="829">
        <f>I545/I547*100</f>
        <v>52.884369730724032</v>
      </c>
      <c r="M545" s="830">
        <f t="shared" si="46"/>
        <v>0</v>
      </c>
      <c r="N545" s="831">
        <f t="shared" si="47"/>
        <v>0</v>
      </c>
      <c r="O545" s="831">
        <f t="shared" si="48"/>
        <v>0</v>
      </c>
      <c r="P545" s="828"/>
      <c r="Q545" s="832">
        <f t="shared" si="49"/>
        <v>0</v>
      </c>
      <c r="R545" s="664">
        <f t="shared" si="50"/>
        <v>5175000</v>
      </c>
    </row>
    <row r="546" spans="2:18">
      <c r="B546" s="710">
        <v>6</v>
      </c>
      <c r="C546" s="653" t="s">
        <v>89</v>
      </c>
      <c r="D546" s="601"/>
      <c r="E546" s="654"/>
      <c r="F546" s="655"/>
      <c r="G546" s="665"/>
      <c r="H546" s="665"/>
      <c r="I546" s="657">
        <v>3000000</v>
      </c>
      <c r="J546" s="658"/>
      <c r="K546" s="666"/>
      <c r="L546" s="829">
        <f>I546/I547*100</f>
        <v>30.657605640999435</v>
      </c>
      <c r="M546" s="830">
        <f t="shared" si="46"/>
        <v>0</v>
      </c>
      <c r="N546" s="831">
        <f t="shared" si="47"/>
        <v>0</v>
      </c>
      <c r="O546" s="831">
        <f t="shared" si="48"/>
        <v>0</v>
      </c>
      <c r="P546" s="836"/>
      <c r="Q546" s="832">
        <f t="shared" si="49"/>
        <v>0</v>
      </c>
      <c r="R546" s="664">
        <f t="shared" si="50"/>
        <v>3000000</v>
      </c>
    </row>
    <row r="547" spans="2:18" ht="21" thickBot="1">
      <c r="B547" s="675" t="s">
        <v>80</v>
      </c>
      <c r="C547" s="676"/>
      <c r="D547" s="676"/>
      <c r="E547" s="676"/>
      <c r="F547" s="676"/>
      <c r="G547" s="676"/>
      <c r="H547" s="677"/>
      <c r="I547" s="678">
        <f>SUM(I542:I546)</f>
        <v>9785500</v>
      </c>
      <c r="J547" s="679" t="s">
        <v>81</v>
      </c>
      <c r="K547" s="680"/>
      <c r="L547" s="681">
        <f>SUM(L542:L546)</f>
        <v>100</v>
      </c>
      <c r="M547" s="682"/>
      <c r="N547" s="682">
        <f>SUM(N542:N546)</f>
        <v>0</v>
      </c>
      <c r="O547" s="682">
        <f>SUM(O542:O546)</f>
        <v>0</v>
      </c>
      <c r="P547" s="683">
        <f>SUM(P542:P546)</f>
        <v>0</v>
      </c>
      <c r="Q547" s="684">
        <f>SUM(Q542:Q546)</f>
        <v>0</v>
      </c>
      <c r="R547" s="685">
        <f>SUM(R542:R546)</f>
        <v>9785500</v>
      </c>
    </row>
    <row r="548" spans="2:18" ht="15.75" thickTop="1">
      <c r="B548" s="601"/>
      <c r="C548" s="601"/>
      <c r="D548" s="601"/>
      <c r="E548" s="601"/>
      <c r="F548" s="600"/>
      <c r="G548" s="601"/>
      <c r="H548" s="601"/>
      <c r="I548" s="601"/>
      <c r="J548" s="601"/>
      <c r="K548" s="601"/>
      <c r="L548" s="601"/>
      <c r="M548" s="601"/>
      <c r="N548" s="601"/>
      <c r="O548" s="601"/>
      <c r="P548" s="601"/>
      <c r="Q548" s="601"/>
      <c r="R548" s="601"/>
    </row>
    <row r="549" spans="2:18">
      <c r="B549" s="601"/>
      <c r="C549" s="601"/>
      <c r="D549" s="601"/>
      <c r="E549" s="601"/>
      <c r="F549" s="600"/>
      <c r="G549" s="601"/>
      <c r="H549" s="601"/>
      <c r="I549" s="686"/>
      <c r="J549" s="601"/>
      <c r="K549" s="601"/>
      <c r="L549" s="601"/>
      <c r="M549" s="601"/>
      <c r="N549" s="601"/>
      <c r="O549" s="687"/>
      <c r="P549" s="687" t="str">
        <f>P493</f>
        <v>Polebunging, 30 April 2025</v>
      </c>
      <c r="Q549" s="601"/>
      <c r="R549" s="601"/>
    </row>
    <row r="550" spans="2:18">
      <c r="B550" s="601"/>
      <c r="C550" s="601"/>
      <c r="D550" s="601"/>
      <c r="E550" s="601"/>
      <c r="F550" s="600"/>
      <c r="G550" s="601"/>
      <c r="H550" s="601"/>
      <c r="I550" s="601"/>
      <c r="J550" s="601"/>
      <c r="K550" s="601"/>
      <c r="L550" s="601"/>
      <c r="M550" s="601"/>
      <c r="N550" s="601"/>
      <c r="O550" s="688"/>
      <c r="P550" s="688" t="s">
        <v>83</v>
      </c>
      <c r="Q550" s="601"/>
      <c r="R550" s="601"/>
    </row>
    <row r="551" spans="2:18">
      <c r="B551" s="601"/>
      <c r="C551" s="601"/>
      <c r="D551" s="601"/>
      <c r="E551" s="601"/>
      <c r="F551" s="600"/>
      <c r="G551" s="601"/>
      <c r="H551" s="601"/>
      <c r="I551" s="686"/>
      <c r="J551" s="601"/>
      <c r="K551" s="601"/>
      <c r="L551" s="601"/>
      <c r="M551" s="601"/>
      <c r="N551" s="601"/>
      <c r="O551" s="688"/>
      <c r="P551" s="688"/>
      <c r="Q551" s="601"/>
      <c r="R551" s="601"/>
    </row>
    <row r="552" spans="2:18">
      <c r="B552" s="601"/>
      <c r="C552" s="601"/>
      <c r="D552" s="601"/>
      <c r="E552" s="601"/>
      <c r="F552" s="600"/>
      <c r="G552" s="601"/>
      <c r="H552" s="601"/>
      <c r="I552" s="601"/>
      <c r="J552" s="601"/>
      <c r="K552" s="601"/>
      <c r="L552" s="601"/>
      <c r="M552" s="601"/>
      <c r="N552" s="601"/>
      <c r="O552" s="688"/>
      <c r="P552" s="688"/>
      <c r="Q552" s="601"/>
      <c r="R552" s="601"/>
    </row>
    <row r="553" spans="2:18">
      <c r="B553" s="601"/>
      <c r="C553" s="601"/>
      <c r="D553" s="601"/>
      <c r="E553" s="601"/>
      <c r="F553" s="600"/>
      <c r="G553" s="601"/>
      <c r="H553" s="601"/>
      <c r="I553" s="601"/>
      <c r="J553" s="601"/>
      <c r="K553" s="601"/>
      <c r="L553" s="601"/>
      <c r="M553" s="601"/>
      <c r="N553" s="601"/>
      <c r="O553" s="601"/>
      <c r="P553" s="601"/>
      <c r="Q553" s="601"/>
      <c r="R553" s="601"/>
    </row>
    <row r="554" spans="2:18">
      <c r="B554" s="601"/>
      <c r="C554" s="601"/>
      <c r="D554" s="601"/>
      <c r="E554" s="601"/>
      <c r="F554" s="600"/>
      <c r="G554" s="601"/>
      <c r="H554" s="601"/>
      <c r="I554" s="601"/>
      <c r="J554" s="601"/>
      <c r="K554" s="601"/>
      <c r="L554" s="601"/>
      <c r="M554" s="601"/>
      <c r="N554" s="601"/>
      <c r="O554" s="689"/>
      <c r="P554" s="689" t="s">
        <v>160</v>
      </c>
      <c r="Q554" s="601"/>
      <c r="R554" s="601"/>
    </row>
    <row r="555" spans="2:18">
      <c r="B555" s="601"/>
      <c r="C555" s="601"/>
      <c r="D555" s="601"/>
      <c r="E555" s="601"/>
      <c r="F555" s="600"/>
      <c r="G555" s="601"/>
      <c r="H555" s="601"/>
      <c r="I555" s="601"/>
      <c r="J555" s="601"/>
      <c r="K555" s="601"/>
      <c r="L555" s="601"/>
      <c r="M555" s="601"/>
      <c r="N555" s="601"/>
      <c r="O555" s="687"/>
      <c r="P555" s="690" t="s">
        <v>161</v>
      </c>
      <c r="Q555" s="601"/>
      <c r="R555" s="601"/>
    </row>
    <row r="556" spans="2:18">
      <c r="B556" s="597" t="s">
        <v>47</v>
      </c>
      <c r="C556" s="598"/>
      <c r="D556" s="598"/>
      <c r="E556" s="599"/>
      <c r="F556" s="600"/>
      <c r="G556" s="601"/>
      <c r="H556" s="601"/>
      <c r="I556" s="601"/>
      <c r="J556" s="601"/>
      <c r="K556" s="601"/>
      <c r="L556" s="601"/>
      <c r="M556" s="601"/>
      <c r="N556" s="601"/>
      <c r="O556" s="601"/>
      <c r="P556" s="601"/>
      <c r="Q556" s="601"/>
      <c r="R556" s="601"/>
    </row>
    <row r="557" spans="2:18">
      <c r="B557" s="603" t="s">
        <v>48</v>
      </c>
      <c r="C557" s="604"/>
      <c r="D557" s="604"/>
      <c r="E557" s="605"/>
      <c r="F557" s="600"/>
      <c r="G557" s="601"/>
      <c r="H557" s="601"/>
      <c r="I557" s="601"/>
      <c r="J557" s="601"/>
      <c r="K557" s="601"/>
      <c r="L557" s="601"/>
      <c r="M557" s="601"/>
      <c r="N557" s="601"/>
      <c r="O557" s="601"/>
      <c r="P557" s="601"/>
      <c r="Q557" s="601"/>
      <c r="R557" s="601"/>
    </row>
    <row r="558" spans="2:18" ht="16.5">
      <c r="B558" s="601"/>
      <c r="C558" s="601"/>
      <c r="D558" s="601"/>
      <c r="E558" s="601"/>
      <c r="F558" s="600"/>
      <c r="G558" s="601"/>
      <c r="H558" s="606" t="s">
        <v>49</v>
      </c>
      <c r="I558" s="606"/>
      <c r="J558" s="606"/>
      <c r="K558" s="606"/>
      <c r="L558" s="607"/>
      <c r="M558" s="607"/>
      <c r="N558" s="601"/>
      <c r="O558" s="601"/>
      <c r="P558" s="601"/>
      <c r="Q558" s="601"/>
      <c r="R558" s="601"/>
    </row>
    <row r="559" spans="2:18" ht="16.5">
      <c r="B559" s="601"/>
      <c r="C559" s="601"/>
      <c r="D559" s="601"/>
      <c r="E559" s="601"/>
      <c r="F559" s="600"/>
      <c r="G559" s="601"/>
      <c r="H559" s="606" t="s">
        <v>50</v>
      </c>
      <c r="I559" s="606"/>
      <c r="J559" s="606"/>
      <c r="K559" s="606"/>
      <c r="L559" s="607"/>
      <c r="M559" s="607"/>
      <c r="N559" s="601"/>
      <c r="O559" s="601"/>
      <c r="P559" s="601"/>
      <c r="Q559" s="601"/>
      <c r="R559" s="601"/>
    </row>
    <row r="560" spans="2:18" ht="16.5">
      <c r="B560" s="601"/>
      <c r="C560" s="601"/>
      <c r="D560" s="601"/>
      <c r="E560" s="601"/>
      <c r="F560" s="600"/>
      <c r="G560" s="601"/>
      <c r="H560" s="606" t="s">
        <v>247</v>
      </c>
      <c r="I560" s="606"/>
      <c r="J560" s="606"/>
      <c r="K560" s="606"/>
      <c r="L560" s="607"/>
      <c r="M560" s="607"/>
      <c r="N560" s="601"/>
      <c r="O560" s="601"/>
      <c r="P560" s="601"/>
      <c r="Q560" s="601"/>
      <c r="R560" s="601"/>
    </row>
    <row r="561" spans="2:18" ht="16.5">
      <c r="B561" s="608" t="s">
        <v>52</v>
      </c>
      <c r="C561" s="608"/>
      <c r="D561" s="609" t="s">
        <v>3</v>
      </c>
      <c r="E561" s="601" t="s">
        <v>53</v>
      </c>
      <c r="F561" s="600"/>
      <c r="G561" s="601"/>
      <c r="H561" s="607"/>
      <c r="I561" s="607"/>
      <c r="J561" s="607"/>
      <c r="K561" s="607"/>
      <c r="L561" s="607"/>
      <c r="M561" s="607"/>
      <c r="N561" s="608"/>
      <c r="O561" s="608"/>
      <c r="P561" s="601"/>
      <c r="Q561" s="601"/>
      <c r="R561" s="601"/>
    </row>
    <row r="562" spans="2:18" ht="16.5">
      <c r="B562" s="727" t="s">
        <v>54</v>
      </c>
      <c r="C562" s="608"/>
      <c r="D562" s="609" t="s">
        <v>3</v>
      </c>
      <c r="E562" s="601" t="s">
        <v>162</v>
      </c>
      <c r="F562" s="600"/>
      <c r="G562" s="601"/>
      <c r="H562" s="607"/>
      <c r="I562" s="607"/>
      <c r="J562" s="607"/>
      <c r="K562" s="607"/>
      <c r="L562" s="607"/>
      <c r="M562" s="607"/>
      <c r="N562" s="608"/>
      <c r="O562" s="608"/>
      <c r="P562" s="601"/>
      <c r="Q562" s="601"/>
      <c r="R562" s="601"/>
    </row>
    <row r="563" spans="2:18" ht="72.599999999999994" customHeight="1">
      <c r="B563" s="727" t="s">
        <v>56</v>
      </c>
      <c r="C563" s="727"/>
      <c r="D563" s="728" t="s">
        <v>3</v>
      </c>
      <c r="E563" s="729" t="s">
        <v>163</v>
      </c>
      <c r="F563" s="729"/>
      <c r="G563" s="729"/>
      <c r="H563" s="824"/>
      <c r="I563" s="607"/>
      <c r="J563" s="607"/>
      <c r="K563" s="607"/>
      <c r="L563" s="607"/>
      <c r="M563" s="601"/>
      <c r="N563" s="601"/>
      <c r="O563" s="601"/>
      <c r="P563" s="608"/>
      <c r="Q563" s="608"/>
      <c r="R563" s="601"/>
    </row>
    <row r="564" spans="2:18">
      <c r="B564" s="608" t="s">
        <v>58</v>
      </c>
      <c r="C564" s="608"/>
      <c r="D564" s="609" t="s">
        <v>3</v>
      </c>
      <c r="E564" s="601" t="s">
        <v>59</v>
      </c>
      <c r="F564" s="600"/>
      <c r="G564" s="601"/>
      <c r="H564" s="601"/>
      <c r="I564" s="601"/>
      <c r="J564" s="601"/>
      <c r="K564" s="601"/>
      <c r="L564" s="601"/>
      <c r="M564" s="601"/>
      <c r="N564" s="601" t="str">
        <f>N426</f>
        <v>Keadaan Bulan April 2025</v>
      </c>
      <c r="O564" s="601"/>
      <c r="P564" s="601"/>
      <c r="Q564" s="601"/>
      <c r="R564" s="601"/>
    </row>
    <row r="565" spans="2:18" ht="15.75" thickBot="1">
      <c r="B565" s="608"/>
      <c r="C565" s="608"/>
      <c r="D565" s="608"/>
      <c r="E565" s="601"/>
      <c r="F565" s="600"/>
      <c r="G565" s="601"/>
      <c r="H565" s="601"/>
      <c r="I565" s="601"/>
      <c r="J565" s="601"/>
      <c r="K565" s="601"/>
      <c r="L565" s="601"/>
      <c r="M565" s="601"/>
      <c r="N565" s="601"/>
      <c r="O565" s="601"/>
      <c r="P565" s="600"/>
      <c r="Q565" s="600"/>
      <c r="R565" s="601"/>
    </row>
    <row r="566" spans="2:18" ht="15.75" thickTop="1">
      <c r="B566" s="610" t="s">
        <v>61</v>
      </c>
      <c r="C566" s="611" t="s">
        <v>62</v>
      </c>
      <c r="D566" s="612"/>
      <c r="E566" s="613"/>
      <c r="F566" s="614" t="s">
        <v>63</v>
      </c>
      <c r="G566" s="615" t="s">
        <v>64</v>
      </c>
      <c r="H566" s="616"/>
      <c r="I566" s="617" t="s">
        <v>65</v>
      </c>
      <c r="J566" s="617" t="s">
        <v>66</v>
      </c>
      <c r="K566" s="617" t="s">
        <v>67</v>
      </c>
      <c r="L566" s="617" t="s">
        <v>68</v>
      </c>
      <c r="M566" s="618" t="s">
        <v>69</v>
      </c>
      <c r="N566" s="619"/>
      <c r="O566" s="618" t="s">
        <v>70</v>
      </c>
      <c r="P566" s="620"/>
      <c r="Q566" s="620"/>
      <c r="R566" s="621" t="s">
        <v>71</v>
      </c>
    </row>
    <row r="567" spans="2:18">
      <c r="B567" s="622"/>
      <c r="C567" s="623"/>
      <c r="D567" s="624"/>
      <c r="E567" s="625"/>
      <c r="F567" s="626"/>
      <c r="G567" s="627" t="s">
        <v>72</v>
      </c>
      <c r="H567" s="627" t="s">
        <v>73</v>
      </c>
      <c r="I567" s="628"/>
      <c r="J567" s="627"/>
      <c r="K567" s="627"/>
      <c r="L567" s="629"/>
      <c r="M567" s="627" t="s">
        <v>16</v>
      </c>
      <c r="N567" s="630" t="s">
        <v>15</v>
      </c>
      <c r="O567" s="630" t="s">
        <v>16</v>
      </c>
      <c r="P567" s="631" t="s">
        <v>15</v>
      </c>
      <c r="Q567" s="632"/>
      <c r="R567" s="633"/>
    </row>
    <row r="568" spans="2:18">
      <c r="B568" s="634"/>
      <c r="C568" s="635"/>
      <c r="D568" s="636"/>
      <c r="E568" s="637"/>
      <c r="F568" s="638"/>
      <c r="G568" s="639"/>
      <c r="H568" s="639"/>
      <c r="I568" s="640"/>
      <c r="J568" s="639"/>
      <c r="K568" s="639"/>
      <c r="L568" s="641"/>
      <c r="M568" s="640"/>
      <c r="N568" s="639"/>
      <c r="O568" s="639"/>
      <c r="P568" s="642" t="s">
        <v>74</v>
      </c>
      <c r="Q568" s="643" t="s">
        <v>18</v>
      </c>
      <c r="R568" s="633"/>
    </row>
    <row r="569" spans="2:18">
      <c r="B569" s="644">
        <v>1</v>
      </c>
      <c r="C569" s="645">
        <v>2</v>
      </c>
      <c r="D569" s="646"/>
      <c r="E569" s="647"/>
      <c r="F569" s="648">
        <v>3</v>
      </c>
      <c r="G569" s="649">
        <v>4</v>
      </c>
      <c r="H569" s="649">
        <v>5</v>
      </c>
      <c r="I569" s="649">
        <v>6</v>
      </c>
      <c r="J569" s="649">
        <v>7</v>
      </c>
      <c r="K569" s="649">
        <v>8</v>
      </c>
      <c r="L569" s="649">
        <v>9</v>
      </c>
      <c r="M569" s="649">
        <v>10</v>
      </c>
      <c r="N569" s="649">
        <v>11</v>
      </c>
      <c r="O569" s="649">
        <v>12</v>
      </c>
      <c r="P569" s="649">
        <v>13</v>
      </c>
      <c r="Q569" s="650">
        <v>14</v>
      </c>
      <c r="R569" s="651">
        <v>15</v>
      </c>
    </row>
    <row r="570" spans="2:18">
      <c r="B570" s="710">
        <v>1</v>
      </c>
      <c r="C570" s="825" t="s">
        <v>75</v>
      </c>
      <c r="D570" s="826"/>
      <c r="E570" s="827"/>
      <c r="F570" s="655"/>
      <c r="G570" s="656" t="s">
        <v>76</v>
      </c>
      <c r="H570" s="656" t="s">
        <v>77</v>
      </c>
      <c r="I570" s="839">
        <v>1822300</v>
      </c>
      <c r="J570" s="840" t="s">
        <v>78</v>
      </c>
      <c r="K570" s="659" t="s">
        <v>78</v>
      </c>
      <c r="L570" s="841">
        <f>I570/I579*100</f>
        <v>3.0204184463814814</v>
      </c>
      <c r="M570" s="842">
        <f>P570/I570*100</f>
        <v>0</v>
      </c>
      <c r="N570" s="843">
        <f>P570/I570</f>
        <v>0</v>
      </c>
      <c r="O570" s="843">
        <f>L570*M570/100</f>
        <v>0</v>
      </c>
      <c r="P570" s="839"/>
      <c r="Q570" s="844">
        <f>L570*M570/100</f>
        <v>0</v>
      </c>
      <c r="R570" s="820">
        <f>I570-P570</f>
        <v>1822300</v>
      </c>
    </row>
    <row r="571" spans="2:18" ht="12.75" customHeight="1">
      <c r="B571" s="710"/>
      <c r="C571" s="711" t="s">
        <v>164</v>
      </c>
      <c r="D571" s="712"/>
      <c r="E571" s="713"/>
      <c r="F571" s="655"/>
      <c r="G571" s="665"/>
      <c r="H571" s="665"/>
      <c r="I571" s="828">
        <v>1147200</v>
      </c>
      <c r="J571" s="658"/>
      <c r="K571" s="666"/>
      <c r="L571" s="835">
        <v>1.8</v>
      </c>
      <c r="M571" s="830">
        <v>100</v>
      </c>
      <c r="N571" s="831">
        <v>1</v>
      </c>
      <c r="O571" s="831">
        <v>1.8</v>
      </c>
      <c r="P571" s="828"/>
      <c r="Q571" s="832">
        <v>1.8</v>
      </c>
      <c r="R571" s="820">
        <f>I571-P571</f>
        <v>1147200</v>
      </c>
    </row>
    <row r="572" spans="2:18" ht="12.75" customHeight="1">
      <c r="B572" s="710">
        <v>2</v>
      </c>
      <c r="C572" s="711" t="s">
        <v>131</v>
      </c>
      <c r="D572" s="712"/>
      <c r="E572" s="713"/>
      <c r="F572" s="655"/>
      <c r="G572" s="665"/>
      <c r="H572" s="665"/>
      <c r="I572" s="828">
        <v>578700</v>
      </c>
      <c r="J572" s="658" t="s">
        <v>78</v>
      </c>
      <c r="K572" s="666" t="s">
        <v>78</v>
      </c>
      <c r="L572" s="835">
        <f>I572/I579*100</f>
        <v>0.95918133947262429</v>
      </c>
      <c r="M572" s="830">
        <f t="shared" ref="M572:M573" si="51">P572/I572*100</f>
        <v>0</v>
      </c>
      <c r="N572" s="831">
        <f t="shared" ref="N572:N573" si="52">P572/I572</f>
        <v>0</v>
      </c>
      <c r="O572" s="831">
        <f t="shared" ref="O572:O573" si="53">L572*M572/100</f>
        <v>0</v>
      </c>
      <c r="P572" s="828"/>
      <c r="Q572" s="832">
        <f t="shared" ref="Q572:Q573" si="54">L572*M572/100</f>
        <v>0</v>
      </c>
      <c r="R572" s="664">
        <f t="shared" ref="R572:R574" si="55">I572-P572</f>
        <v>578700</v>
      </c>
    </row>
    <row r="573" spans="2:18">
      <c r="B573" s="652">
        <v>3</v>
      </c>
      <c r="C573" s="653" t="s">
        <v>165</v>
      </c>
      <c r="D573" s="601"/>
      <c r="E573" s="654"/>
      <c r="F573" s="655"/>
      <c r="G573" s="665"/>
      <c r="H573" s="665"/>
      <c r="I573" s="828">
        <v>1059500</v>
      </c>
      <c r="J573" s="658" t="s">
        <v>78</v>
      </c>
      <c r="K573" s="666" t="s">
        <v>78</v>
      </c>
      <c r="L573" s="829">
        <f>I573/I579*100</f>
        <v>1.7560957822209184</v>
      </c>
      <c r="M573" s="830">
        <f t="shared" si="51"/>
        <v>0</v>
      </c>
      <c r="N573" s="831">
        <f t="shared" si="52"/>
        <v>0</v>
      </c>
      <c r="O573" s="831">
        <f t="shared" si="53"/>
        <v>0</v>
      </c>
      <c r="P573" s="828"/>
      <c r="Q573" s="832">
        <f t="shared" si="54"/>
        <v>0</v>
      </c>
      <c r="R573" s="664">
        <f t="shared" si="55"/>
        <v>1059500</v>
      </c>
    </row>
    <row r="574" spans="2:18">
      <c r="B574" s="652">
        <v>4</v>
      </c>
      <c r="C574" s="653" t="s">
        <v>261</v>
      </c>
      <c r="D574" s="601"/>
      <c r="E574" s="654"/>
      <c r="F574" s="655"/>
      <c r="G574" s="665"/>
      <c r="H574" s="665"/>
      <c r="I574" s="828">
        <v>2400000</v>
      </c>
      <c r="J574" s="658"/>
      <c r="K574" s="666"/>
      <c r="L574" s="829"/>
      <c r="M574" s="830"/>
      <c r="N574" s="831"/>
      <c r="O574" s="831"/>
      <c r="P574" s="828"/>
      <c r="Q574" s="832"/>
      <c r="R574" s="664">
        <f t="shared" si="55"/>
        <v>2400000</v>
      </c>
    </row>
    <row r="575" spans="2:18">
      <c r="B575" s="652"/>
      <c r="C575" s="653" t="s">
        <v>262</v>
      </c>
      <c r="D575" s="601"/>
      <c r="E575" s="654"/>
      <c r="F575" s="655"/>
      <c r="G575" s="665"/>
      <c r="H575" s="665"/>
      <c r="I575" s="828">
        <v>4800000</v>
      </c>
      <c r="J575" s="658"/>
      <c r="K575" s="666"/>
      <c r="L575" s="829"/>
      <c r="M575" s="830"/>
      <c r="N575" s="831"/>
      <c r="O575" s="831"/>
      <c r="P575" s="828"/>
      <c r="Q575" s="832"/>
      <c r="R575" s="664">
        <f>I575-P574</f>
        <v>4800000</v>
      </c>
    </row>
    <row r="576" spans="2:18">
      <c r="B576" s="652"/>
      <c r="C576" s="653" t="s">
        <v>263</v>
      </c>
      <c r="D576" s="601"/>
      <c r="E576" s="654"/>
      <c r="F576" s="655"/>
      <c r="G576" s="665"/>
      <c r="H576" s="665"/>
      <c r="I576" s="828">
        <v>6900000</v>
      </c>
      <c r="J576" s="658"/>
      <c r="K576" s="666"/>
      <c r="L576" s="829"/>
      <c r="M576" s="830"/>
      <c r="N576" s="831"/>
      <c r="O576" s="831"/>
      <c r="P576" s="828"/>
      <c r="Q576" s="832"/>
      <c r="R576" s="664">
        <f>I576-P576</f>
        <v>6900000</v>
      </c>
    </row>
    <row r="577" spans="2:18">
      <c r="B577" s="652"/>
      <c r="C577" s="653" t="s">
        <v>264</v>
      </c>
      <c r="D577" s="601"/>
      <c r="E577" s="654"/>
      <c r="F577" s="655"/>
      <c r="G577" s="665"/>
      <c r="H577" s="665"/>
      <c r="I577" s="828">
        <v>20700000</v>
      </c>
      <c r="J577" s="658"/>
      <c r="K577" s="666"/>
      <c r="L577" s="829"/>
      <c r="M577" s="830"/>
      <c r="N577" s="831"/>
      <c r="O577" s="831"/>
      <c r="P577" s="828"/>
      <c r="Q577" s="832"/>
      <c r="R577" s="664">
        <f>I577-P577</f>
        <v>20700000</v>
      </c>
    </row>
    <row r="578" spans="2:18">
      <c r="B578" s="652"/>
      <c r="C578" s="653" t="s">
        <v>265</v>
      </c>
      <c r="D578" s="601"/>
      <c r="E578" s="654"/>
      <c r="F578" s="655"/>
      <c r="G578" s="665"/>
      <c r="H578" s="665"/>
      <c r="I578" s="828">
        <v>20925000</v>
      </c>
      <c r="J578" s="658"/>
      <c r="K578" s="666"/>
      <c r="L578" s="829"/>
      <c r="M578" s="830"/>
      <c r="N578" s="831"/>
      <c r="O578" s="831"/>
      <c r="P578" s="828"/>
      <c r="Q578" s="832"/>
      <c r="R578" s="664">
        <f>I578-P578</f>
        <v>20925000</v>
      </c>
    </row>
    <row r="579" spans="2:18" ht="21" thickBot="1">
      <c r="B579" s="675" t="s">
        <v>80</v>
      </c>
      <c r="C579" s="676"/>
      <c r="D579" s="676"/>
      <c r="E579" s="676"/>
      <c r="F579" s="676"/>
      <c r="G579" s="676"/>
      <c r="H579" s="677"/>
      <c r="I579" s="678">
        <f>SUM(I570:I578)</f>
        <v>60332700</v>
      </c>
      <c r="J579" s="679" t="s">
        <v>81</v>
      </c>
      <c r="K579" s="680"/>
      <c r="L579" s="681">
        <f>SUM(L570:L578)</f>
        <v>7.5356955680750239</v>
      </c>
      <c r="M579" s="682"/>
      <c r="N579" s="682">
        <f>SUM(N570:N578)</f>
        <v>1</v>
      </c>
      <c r="O579" s="682">
        <f>SUM(O570:O578)</f>
        <v>1.8</v>
      </c>
      <c r="P579" s="683">
        <f>SUM(P570:P578)</f>
        <v>0</v>
      </c>
      <c r="Q579" s="684">
        <f>SUM(Q570:Q578)</f>
        <v>1.8</v>
      </c>
      <c r="R579" s="685">
        <f>SUM(R570:R578)</f>
        <v>60332700</v>
      </c>
    </row>
    <row r="580" spans="2:18" ht="15.75" thickTop="1">
      <c r="B580" s="601"/>
      <c r="C580" s="601"/>
      <c r="D580" s="601"/>
      <c r="E580" s="601"/>
      <c r="F580" s="600"/>
      <c r="G580" s="601"/>
      <c r="H580" s="601"/>
      <c r="I580" s="601"/>
      <c r="J580" s="601"/>
      <c r="K580" s="601"/>
      <c r="L580" s="601"/>
      <c r="M580" s="601"/>
      <c r="N580" s="601"/>
      <c r="O580" s="601"/>
      <c r="P580" s="601"/>
      <c r="Q580" s="601"/>
      <c r="R580" s="601"/>
    </row>
    <row r="581" spans="2:18">
      <c r="B581" s="601"/>
      <c r="C581" s="601"/>
      <c r="D581" s="601"/>
      <c r="E581" s="601"/>
      <c r="F581" s="600"/>
      <c r="G581" s="601"/>
      <c r="H581" s="601"/>
      <c r="I581" s="686"/>
      <c r="J581" s="601"/>
      <c r="K581" s="601"/>
      <c r="L581" s="601"/>
      <c r="M581" s="601"/>
      <c r="N581" s="601"/>
      <c r="O581" s="687"/>
      <c r="P581" s="687" t="str">
        <f>P549</f>
        <v>Polebunging, 30 April 2025</v>
      </c>
      <c r="Q581" s="601"/>
      <c r="R581" s="601"/>
    </row>
    <row r="582" spans="2:18">
      <c r="B582" s="601"/>
      <c r="C582" s="601"/>
      <c r="D582" s="601"/>
      <c r="E582" s="601"/>
      <c r="F582" s="600"/>
      <c r="G582" s="601"/>
      <c r="H582" s="601"/>
      <c r="I582" s="601"/>
      <c r="J582" s="601"/>
      <c r="K582" s="601"/>
      <c r="L582" s="601"/>
      <c r="M582" s="601"/>
      <c r="N582" s="601"/>
      <c r="O582" s="688"/>
      <c r="P582" s="688" t="s">
        <v>83</v>
      </c>
      <c r="Q582" s="601"/>
      <c r="R582" s="601"/>
    </row>
    <row r="583" spans="2:18">
      <c r="B583" s="601"/>
      <c r="C583" s="601"/>
      <c r="D583" s="601"/>
      <c r="E583" s="601"/>
      <c r="F583" s="600"/>
      <c r="G583" s="601"/>
      <c r="H583" s="601"/>
      <c r="I583" s="686"/>
      <c r="J583" s="601"/>
      <c r="K583" s="601"/>
      <c r="L583" s="601"/>
      <c r="M583" s="601"/>
      <c r="N583" s="601"/>
      <c r="O583" s="688"/>
      <c r="P583" s="688"/>
      <c r="Q583" s="601"/>
      <c r="R583" s="601"/>
    </row>
    <row r="584" spans="2:18">
      <c r="B584" s="601"/>
      <c r="C584" s="601"/>
      <c r="D584" s="601"/>
      <c r="E584" s="601"/>
      <c r="F584" s="600"/>
      <c r="G584" s="601"/>
      <c r="H584" s="601"/>
      <c r="I584" s="601"/>
      <c r="J584" s="601"/>
      <c r="K584" s="601"/>
      <c r="L584" s="601"/>
      <c r="M584" s="601"/>
      <c r="N584" s="601"/>
      <c r="O584" s="688"/>
      <c r="P584" s="688"/>
      <c r="Q584" s="601"/>
      <c r="R584" s="601"/>
    </row>
    <row r="585" spans="2:18">
      <c r="B585" s="601"/>
      <c r="C585" s="601"/>
      <c r="D585" s="601"/>
      <c r="E585" s="601"/>
      <c r="F585" s="600"/>
      <c r="G585" s="601"/>
      <c r="H585" s="601"/>
      <c r="I585" s="601"/>
      <c r="J585" s="601"/>
      <c r="K585" s="601"/>
      <c r="L585" s="601"/>
      <c r="M585" s="601"/>
      <c r="N585" s="601"/>
      <c r="O585" s="601"/>
      <c r="P585" s="601"/>
      <c r="Q585" s="601"/>
      <c r="R585" s="601"/>
    </row>
    <row r="586" spans="2:18">
      <c r="B586" s="601"/>
      <c r="C586" s="601"/>
      <c r="D586" s="601"/>
      <c r="E586" s="601"/>
      <c r="F586" s="600"/>
      <c r="G586" s="601"/>
      <c r="H586" s="601"/>
      <c r="I586" s="601"/>
      <c r="J586" s="601"/>
      <c r="K586" s="601"/>
      <c r="L586" s="601"/>
      <c r="M586" s="601"/>
      <c r="N586" s="601"/>
      <c r="O586" s="689"/>
      <c r="P586" s="689" t="s">
        <v>127</v>
      </c>
      <c r="Q586" s="601"/>
      <c r="R586" s="601"/>
    </row>
    <row r="587" spans="2:18">
      <c r="B587" s="601"/>
      <c r="C587" s="601"/>
      <c r="D587" s="601"/>
      <c r="E587" s="601"/>
      <c r="F587" s="600"/>
      <c r="G587" s="601"/>
      <c r="H587" s="601"/>
      <c r="I587" s="601"/>
      <c r="J587" s="601"/>
      <c r="K587" s="601"/>
      <c r="L587" s="601"/>
      <c r="M587" s="601"/>
      <c r="N587" s="601"/>
      <c r="O587" s="687"/>
      <c r="P587" s="771" t="s">
        <v>128</v>
      </c>
      <c r="Q587" s="601"/>
      <c r="R587" s="601"/>
    </row>
  </sheetData>
  <mergeCells count="552">
    <mergeCell ref="B579:H579"/>
    <mergeCell ref="C569:E569"/>
    <mergeCell ref="C570:E570"/>
    <mergeCell ref="G570:G578"/>
    <mergeCell ref="H570:H578"/>
    <mergeCell ref="C571:E571"/>
    <mergeCell ref="C572:E572"/>
    <mergeCell ref="L566:L568"/>
    <mergeCell ref="M566:N566"/>
    <mergeCell ref="O566:Q566"/>
    <mergeCell ref="R566:R568"/>
    <mergeCell ref="G567:G568"/>
    <mergeCell ref="H567:H568"/>
    <mergeCell ref="M567:M568"/>
    <mergeCell ref="N567:N568"/>
    <mergeCell ref="O567:O568"/>
    <mergeCell ref="P567:Q567"/>
    <mergeCell ref="H559:K559"/>
    <mergeCell ref="H560:K560"/>
    <mergeCell ref="E563:G563"/>
    <mergeCell ref="B566:B568"/>
    <mergeCell ref="C566:E568"/>
    <mergeCell ref="F566:F568"/>
    <mergeCell ref="G566:H566"/>
    <mergeCell ref="I566:I568"/>
    <mergeCell ref="J566:J568"/>
    <mergeCell ref="K566:K568"/>
    <mergeCell ref="C541:E541"/>
    <mergeCell ref="C542:E542"/>
    <mergeCell ref="G542:G546"/>
    <mergeCell ref="H542:H546"/>
    <mergeCell ref="B547:H547"/>
    <mergeCell ref="H558:K558"/>
    <mergeCell ref="L538:L540"/>
    <mergeCell ref="M538:N538"/>
    <mergeCell ref="O538:Q538"/>
    <mergeCell ref="R538:R540"/>
    <mergeCell ref="G539:G540"/>
    <mergeCell ref="H539:H540"/>
    <mergeCell ref="M539:M540"/>
    <mergeCell ref="N539:N540"/>
    <mergeCell ref="O539:O540"/>
    <mergeCell ref="P539:Q539"/>
    <mergeCell ref="H532:K532"/>
    <mergeCell ref="B538:B540"/>
    <mergeCell ref="C538:E540"/>
    <mergeCell ref="F538:F540"/>
    <mergeCell ref="G538:H538"/>
    <mergeCell ref="I538:I540"/>
    <mergeCell ref="J538:J540"/>
    <mergeCell ref="K538:K540"/>
    <mergeCell ref="C513:E513"/>
    <mergeCell ref="G514:G516"/>
    <mergeCell ref="H514:H516"/>
    <mergeCell ref="B517:H517"/>
    <mergeCell ref="H530:K530"/>
    <mergeCell ref="H531:K531"/>
    <mergeCell ref="L510:L512"/>
    <mergeCell ref="M510:N510"/>
    <mergeCell ref="O510:Q510"/>
    <mergeCell ref="R510:R512"/>
    <mergeCell ref="G511:G512"/>
    <mergeCell ref="H511:H512"/>
    <mergeCell ref="M511:M512"/>
    <mergeCell ref="N511:N512"/>
    <mergeCell ref="O511:O512"/>
    <mergeCell ref="P511:Q511"/>
    <mergeCell ref="H503:K503"/>
    <mergeCell ref="H504:K504"/>
    <mergeCell ref="B510:B512"/>
    <mergeCell ref="C510:E512"/>
    <mergeCell ref="F510:F512"/>
    <mergeCell ref="G510:H510"/>
    <mergeCell ref="I510:I512"/>
    <mergeCell ref="J510:J512"/>
    <mergeCell ref="K510:K512"/>
    <mergeCell ref="C486:E486"/>
    <mergeCell ref="C487:E487"/>
    <mergeCell ref="G487:G490"/>
    <mergeCell ref="H487:H490"/>
    <mergeCell ref="B491:H491"/>
    <mergeCell ref="H502:K502"/>
    <mergeCell ref="L483:L485"/>
    <mergeCell ref="M483:N483"/>
    <mergeCell ref="O483:Q483"/>
    <mergeCell ref="R483:R485"/>
    <mergeCell ref="G484:G485"/>
    <mergeCell ref="H484:H485"/>
    <mergeCell ref="M484:M485"/>
    <mergeCell ref="N484:N485"/>
    <mergeCell ref="O484:O485"/>
    <mergeCell ref="P484:Q484"/>
    <mergeCell ref="H475:K475"/>
    <mergeCell ref="H476:K476"/>
    <mergeCell ref="H477:K477"/>
    <mergeCell ref="B483:B485"/>
    <mergeCell ref="C483:E485"/>
    <mergeCell ref="F483:F485"/>
    <mergeCell ref="G483:H483"/>
    <mergeCell ref="I483:I485"/>
    <mergeCell ref="J483:J485"/>
    <mergeCell ref="K483:K485"/>
    <mergeCell ref="P455:Q455"/>
    <mergeCell ref="C457:E457"/>
    <mergeCell ref="C458:E458"/>
    <mergeCell ref="G458:G463"/>
    <mergeCell ref="H458:H463"/>
    <mergeCell ref="B464:H464"/>
    <mergeCell ref="K454:K456"/>
    <mergeCell ref="L454:L456"/>
    <mergeCell ref="M454:N454"/>
    <mergeCell ref="O454:Q454"/>
    <mergeCell ref="R454:R456"/>
    <mergeCell ref="G455:G456"/>
    <mergeCell ref="H455:H456"/>
    <mergeCell ref="M455:M456"/>
    <mergeCell ref="N455:N456"/>
    <mergeCell ref="O455:O456"/>
    <mergeCell ref="B435:H435"/>
    <mergeCell ref="H446:K446"/>
    <mergeCell ref="H447:K447"/>
    <mergeCell ref="H448:K448"/>
    <mergeCell ref="B454:B456"/>
    <mergeCell ref="C454:E456"/>
    <mergeCell ref="F454:F456"/>
    <mergeCell ref="G454:H454"/>
    <mergeCell ref="I454:I456"/>
    <mergeCell ref="J454:J456"/>
    <mergeCell ref="C431:E431"/>
    <mergeCell ref="C432:E432"/>
    <mergeCell ref="G432:G434"/>
    <mergeCell ref="H432:H434"/>
    <mergeCell ref="C433:E433"/>
    <mergeCell ref="C434:E434"/>
    <mergeCell ref="G429:G430"/>
    <mergeCell ref="H429:H430"/>
    <mergeCell ref="M429:M430"/>
    <mergeCell ref="N429:N430"/>
    <mergeCell ref="O429:O430"/>
    <mergeCell ref="P429:Q429"/>
    <mergeCell ref="J428:J430"/>
    <mergeCell ref="K428:K430"/>
    <mergeCell ref="L428:L430"/>
    <mergeCell ref="M428:N428"/>
    <mergeCell ref="O428:Q428"/>
    <mergeCell ref="R428:R430"/>
    <mergeCell ref="B405:H405"/>
    <mergeCell ref="H420:K420"/>
    <mergeCell ref="H421:K421"/>
    <mergeCell ref="H422:K422"/>
    <mergeCell ref="E425:K425"/>
    <mergeCell ref="B428:B430"/>
    <mergeCell ref="C428:E430"/>
    <mergeCell ref="F428:F430"/>
    <mergeCell ref="G428:H428"/>
    <mergeCell ref="I428:I430"/>
    <mergeCell ref="P400:Q400"/>
    <mergeCell ref="C402:E402"/>
    <mergeCell ref="C403:E403"/>
    <mergeCell ref="G403:G404"/>
    <mergeCell ref="H403:H404"/>
    <mergeCell ref="C404:E404"/>
    <mergeCell ref="K399:K401"/>
    <mergeCell ref="L399:L401"/>
    <mergeCell ref="M399:N399"/>
    <mergeCell ref="O399:Q399"/>
    <mergeCell ref="R399:R401"/>
    <mergeCell ref="G400:G401"/>
    <mergeCell ref="H400:H401"/>
    <mergeCell ref="M400:M401"/>
    <mergeCell ref="N400:N401"/>
    <mergeCell ref="O400:O401"/>
    <mergeCell ref="H391:K391"/>
    <mergeCell ref="H392:K392"/>
    <mergeCell ref="H393:K393"/>
    <mergeCell ref="E396:K396"/>
    <mergeCell ref="B399:B401"/>
    <mergeCell ref="C399:E401"/>
    <mergeCell ref="F399:F401"/>
    <mergeCell ref="G399:H399"/>
    <mergeCell ref="I399:I401"/>
    <mergeCell ref="J399:J401"/>
    <mergeCell ref="C376:E376"/>
    <mergeCell ref="C377:E377"/>
    <mergeCell ref="G377:G378"/>
    <mergeCell ref="H377:H378"/>
    <mergeCell ref="C378:E378"/>
    <mergeCell ref="B379:H379"/>
    <mergeCell ref="L373:L375"/>
    <mergeCell ref="M373:N373"/>
    <mergeCell ref="O373:Q373"/>
    <mergeCell ref="R373:R375"/>
    <mergeCell ref="G374:G375"/>
    <mergeCell ref="H374:H375"/>
    <mergeCell ref="M374:M375"/>
    <mergeCell ref="N374:N375"/>
    <mergeCell ref="O374:O375"/>
    <mergeCell ref="P374:Q374"/>
    <mergeCell ref="E370:K370"/>
    <mergeCell ref="B373:B375"/>
    <mergeCell ref="C373:E375"/>
    <mergeCell ref="F373:F375"/>
    <mergeCell ref="G373:H373"/>
    <mergeCell ref="I373:I375"/>
    <mergeCell ref="J373:J375"/>
    <mergeCell ref="K373:K375"/>
    <mergeCell ref="C352:E352"/>
    <mergeCell ref="C353:E353"/>
    <mergeCell ref="B354:H354"/>
    <mergeCell ref="H365:K365"/>
    <mergeCell ref="H366:K366"/>
    <mergeCell ref="H367:K367"/>
    <mergeCell ref="L349:L351"/>
    <mergeCell ref="M349:N349"/>
    <mergeCell ref="O349:Q349"/>
    <mergeCell ref="R349:R351"/>
    <mergeCell ref="G350:G351"/>
    <mergeCell ref="H350:H351"/>
    <mergeCell ref="M350:M351"/>
    <mergeCell ref="N350:N351"/>
    <mergeCell ref="O350:O351"/>
    <mergeCell ref="P350:Q350"/>
    <mergeCell ref="E346:K346"/>
    <mergeCell ref="B349:B351"/>
    <mergeCell ref="C349:E351"/>
    <mergeCell ref="F349:F351"/>
    <mergeCell ref="G349:H349"/>
    <mergeCell ref="I349:I351"/>
    <mergeCell ref="J349:J351"/>
    <mergeCell ref="K349:K351"/>
    <mergeCell ref="C328:E328"/>
    <mergeCell ref="C329:E329"/>
    <mergeCell ref="B330:H330"/>
    <mergeCell ref="H341:K341"/>
    <mergeCell ref="H342:K342"/>
    <mergeCell ref="H343:K343"/>
    <mergeCell ref="L325:L327"/>
    <mergeCell ref="M325:N325"/>
    <mergeCell ref="O325:Q325"/>
    <mergeCell ref="R325:R327"/>
    <mergeCell ref="G326:G327"/>
    <mergeCell ref="H326:H327"/>
    <mergeCell ref="M326:M327"/>
    <mergeCell ref="N326:N327"/>
    <mergeCell ref="O326:O327"/>
    <mergeCell ref="P326:Q326"/>
    <mergeCell ref="H319:K319"/>
    <mergeCell ref="E322:K322"/>
    <mergeCell ref="B325:B327"/>
    <mergeCell ref="C325:E327"/>
    <mergeCell ref="F325:F327"/>
    <mergeCell ref="G325:H325"/>
    <mergeCell ref="I325:I327"/>
    <mergeCell ref="J325:J327"/>
    <mergeCell ref="K325:K327"/>
    <mergeCell ref="C304:E304"/>
    <mergeCell ref="C305:E305"/>
    <mergeCell ref="T305:T306"/>
    <mergeCell ref="B306:H306"/>
    <mergeCell ref="H317:K317"/>
    <mergeCell ref="H318:K318"/>
    <mergeCell ref="L301:L303"/>
    <mergeCell ref="M301:N301"/>
    <mergeCell ref="O301:Q301"/>
    <mergeCell ref="R301:R303"/>
    <mergeCell ref="G302:G303"/>
    <mergeCell ref="H302:H303"/>
    <mergeCell ref="M302:M303"/>
    <mergeCell ref="N302:N303"/>
    <mergeCell ref="O302:O303"/>
    <mergeCell ref="P302:Q302"/>
    <mergeCell ref="H294:K294"/>
    <mergeCell ref="H295:K295"/>
    <mergeCell ref="E298:K298"/>
    <mergeCell ref="B301:B303"/>
    <mergeCell ref="C301:E303"/>
    <mergeCell ref="F301:F303"/>
    <mergeCell ref="G301:H301"/>
    <mergeCell ref="I301:I303"/>
    <mergeCell ref="J301:J303"/>
    <mergeCell ref="K301:K303"/>
    <mergeCell ref="C279:E279"/>
    <mergeCell ref="C280:E280"/>
    <mergeCell ref="G280:G281"/>
    <mergeCell ref="H280:H281"/>
    <mergeCell ref="B282:H282"/>
    <mergeCell ref="H293:K293"/>
    <mergeCell ref="G277:G278"/>
    <mergeCell ref="H277:H278"/>
    <mergeCell ref="M277:M278"/>
    <mergeCell ref="N277:N278"/>
    <mergeCell ref="O277:O278"/>
    <mergeCell ref="P277:Q277"/>
    <mergeCell ref="J276:J278"/>
    <mergeCell ref="K276:K278"/>
    <mergeCell ref="L276:L278"/>
    <mergeCell ref="M276:N276"/>
    <mergeCell ref="O276:Q276"/>
    <mergeCell ref="R276:R278"/>
    <mergeCell ref="B257:H257"/>
    <mergeCell ref="H268:K268"/>
    <mergeCell ref="H269:K269"/>
    <mergeCell ref="H270:K270"/>
    <mergeCell ref="E273:G273"/>
    <mergeCell ref="B276:B278"/>
    <mergeCell ref="C276:E278"/>
    <mergeCell ref="F276:F278"/>
    <mergeCell ref="G276:H276"/>
    <mergeCell ref="I276:I278"/>
    <mergeCell ref="P245:Q245"/>
    <mergeCell ref="C247:E247"/>
    <mergeCell ref="C248:E248"/>
    <mergeCell ref="G248:G256"/>
    <mergeCell ref="H248:H256"/>
    <mergeCell ref="T248:V248"/>
    <mergeCell ref="K244:K246"/>
    <mergeCell ref="L244:L246"/>
    <mergeCell ref="M244:N244"/>
    <mergeCell ref="O244:Q244"/>
    <mergeCell ref="R244:R246"/>
    <mergeCell ref="G245:G246"/>
    <mergeCell ref="H245:H246"/>
    <mergeCell ref="M245:M246"/>
    <mergeCell ref="N245:N246"/>
    <mergeCell ref="O245:O246"/>
    <mergeCell ref="H236:K236"/>
    <mergeCell ref="H237:K237"/>
    <mergeCell ref="H238:K238"/>
    <mergeCell ref="E241:G241"/>
    <mergeCell ref="B244:B246"/>
    <mergeCell ref="C244:E246"/>
    <mergeCell ref="F244:F246"/>
    <mergeCell ref="G244:H244"/>
    <mergeCell ref="I244:I246"/>
    <mergeCell ref="J244:J246"/>
    <mergeCell ref="C221:E221"/>
    <mergeCell ref="C222:E222"/>
    <mergeCell ref="G222:G224"/>
    <mergeCell ref="H222:H224"/>
    <mergeCell ref="C224:E224"/>
    <mergeCell ref="B225:H225"/>
    <mergeCell ref="G219:G220"/>
    <mergeCell ref="H219:H220"/>
    <mergeCell ref="M219:M220"/>
    <mergeCell ref="N219:N220"/>
    <mergeCell ref="O219:O220"/>
    <mergeCell ref="P219:Q219"/>
    <mergeCell ref="J218:J220"/>
    <mergeCell ref="K218:K220"/>
    <mergeCell ref="L218:L220"/>
    <mergeCell ref="M218:N218"/>
    <mergeCell ref="O218:Q218"/>
    <mergeCell ref="R218:R220"/>
    <mergeCell ref="B199:H199"/>
    <mergeCell ref="H210:K210"/>
    <mergeCell ref="H211:K211"/>
    <mergeCell ref="H212:K212"/>
    <mergeCell ref="E215:G215"/>
    <mergeCell ref="B218:B220"/>
    <mergeCell ref="C218:E220"/>
    <mergeCell ref="F218:F220"/>
    <mergeCell ref="G218:H218"/>
    <mergeCell ref="I218:I220"/>
    <mergeCell ref="C193:E193"/>
    <mergeCell ref="C194:E194"/>
    <mergeCell ref="G194:G198"/>
    <mergeCell ref="H194:H198"/>
    <mergeCell ref="C195:E195"/>
    <mergeCell ref="C198:E198"/>
    <mergeCell ref="G191:G192"/>
    <mergeCell ref="H191:H192"/>
    <mergeCell ref="M191:M192"/>
    <mergeCell ref="N191:N192"/>
    <mergeCell ref="O191:O192"/>
    <mergeCell ref="P191:Q191"/>
    <mergeCell ref="J190:J192"/>
    <mergeCell ref="K190:K192"/>
    <mergeCell ref="L190:L192"/>
    <mergeCell ref="M190:N190"/>
    <mergeCell ref="O190:Q190"/>
    <mergeCell ref="R190:R192"/>
    <mergeCell ref="B171:H171"/>
    <mergeCell ref="H182:K182"/>
    <mergeCell ref="H183:K183"/>
    <mergeCell ref="H184:K184"/>
    <mergeCell ref="E187:G187"/>
    <mergeCell ref="B190:B192"/>
    <mergeCell ref="C190:E192"/>
    <mergeCell ref="F190:F192"/>
    <mergeCell ref="G190:H190"/>
    <mergeCell ref="I190:I192"/>
    <mergeCell ref="P163:Q163"/>
    <mergeCell ref="C165:E165"/>
    <mergeCell ref="C166:E166"/>
    <mergeCell ref="G166:G170"/>
    <mergeCell ref="H166:H170"/>
    <mergeCell ref="C170:E170"/>
    <mergeCell ref="K162:K164"/>
    <mergeCell ref="L162:L164"/>
    <mergeCell ref="M162:N162"/>
    <mergeCell ref="O162:Q162"/>
    <mergeCell ref="R162:R164"/>
    <mergeCell ref="G163:G164"/>
    <mergeCell ref="H163:H164"/>
    <mergeCell ref="M163:M164"/>
    <mergeCell ref="N163:N164"/>
    <mergeCell ref="O163:O164"/>
    <mergeCell ref="H154:K154"/>
    <mergeCell ref="H155:K155"/>
    <mergeCell ref="H156:K156"/>
    <mergeCell ref="E159:G159"/>
    <mergeCell ref="B162:B164"/>
    <mergeCell ref="C162:E164"/>
    <mergeCell ref="F162:F164"/>
    <mergeCell ref="G162:H162"/>
    <mergeCell ref="I162:I164"/>
    <mergeCell ref="J162:J164"/>
    <mergeCell ref="C138:E138"/>
    <mergeCell ref="C139:E139"/>
    <mergeCell ref="G139:G142"/>
    <mergeCell ref="H139:H142"/>
    <mergeCell ref="C142:E142"/>
    <mergeCell ref="B143:H143"/>
    <mergeCell ref="L135:L137"/>
    <mergeCell ref="M135:N135"/>
    <mergeCell ref="O135:Q135"/>
    <mergeCell ref="R135:R137"/>
    <mergeCell ref="G136:G137"/>
    <mergeCell ref="H136:H137"/>
    <mergeCell ref="M136:M137"/>
    <mergeCell ref="N136:N137"/>
    <mergeCell ref="O136:O137"/>
    <mergeCell ref="P136:Q136"/>
    <mergeCell ref="H129:K129"/>
    <mergeCell ref="E132:H132"/>
    <mergeCell ref="B135:B137"/>
    <mergeCell ref="C135:E137"/>
    <mergeCell ref="F135:F137"/>
    <mergeCell ref="G135:H135"/>
    <mergeCell ref="I135:I137"/>
    <mergeCell ref="J135:J137"/>
    <mergeCell ref="K135:K137"/>
    <mergeCell ref="C111:E111"/>
    <mergeCell ref="G112:G115"/>
    <mergeCell ref="H112:H115"/>
    <mergeCell ref="B116:H116"/>
    <mergeCell ref="H127:K127"/>
    <mergeCell ref="H128:K128"/>
    <mergeCell ref="L108:L110"/>
    <mergeCell ref="M108:N108"/>
    <mergeCell ref="O108:Q108"/>
    <mergeCell ref="R108:R110"/>
    <mergeCell ref="G109:G110"/>
    <mergeCell ref="H109:H110"/>
    <mergeCell ref="M109:M110"/>
    <mergeCell ref="N109:N110"/>
    <mergeCell ref="O109:O110"/>
    <mergeCell ref="P109:Q109"/>
    <mergeCell ref="H101:K101"/>
    <mergeCell ref="H102:K102"/>
    <mergeCell ref="B108:B110"/>
    <mergeCell ref="C108:E110"/>
    <mergeCell ref="F108:F110"/>
    <mergeCell ref="G108:H108"/>
    <mergeCell ref="I108:I110"/>
    <mergeCell ref="J108:J110"/>
    <mergeCell ref="K108:K110"/>
    <mergeCell ref="T85:V85"/>
    <mergeCell ref="C86:E86"/>
    <mergeCell ref="C87:E87"/>
    <mergeCell ref="T87:V87"/>
    <mergeCell ref="B88:H88"/>
    <mergeCell ref="H100:K100"/>
    <mergeCell ref="T73:T74"/>
    <mergeCell ref="C75:E75"/>
    <mergeCell ref="T75:T76"/>
    <mergeCell ref="G76:G87"/>
    <mergeCell ref="H76:H87"/>
    <mergeCell ref="C83:E83"/>
    <mergeCell ref="T83:V83"/>
    <mergeCell ref="C84:E84"/>
    <mergeCell ref="T84:V84"/>
    <mergeCell ref="C85:E85"/>
    <mergeCell ref="M72:N72"/>
    <mergeCell ref="O72:Q72"/>
    <mergeCell ref="R72:R74"/>
    <mergeCell ref="G73:G74"/>
    <mergeCell ref="H73:H74"/>
    <mergeCell ref="M73:M74"/>
    <mergeCell ref="N73:N74"/>
    <mergeCell ref="O73:O74"/>
    <mergeCell ref="P73:Q73"/>
    <mergeCell ref="H66:K66"/>
    <mergeCell ref="T70:T72"/>
    <mergeCell ref="B72:B74"/>
    <mergeCell ref="C72:E74"/>
    <mergeCell ref="F72:F74"/>
    <mergeCell ref="G72:H72"/>
    <mergeCell ref="I72:I74"/>
    <mergeCell ref="J72:J74"/>
    <mergeCell ref="K72:K74"/>
    <mergeCell ref="L72:L74"/>
    <mergeCell ref="C47:E47"/>
    <mergeCell ref="G48:G52"/>
    <mergeCell ref="H48:H52"/>
    <mergeCell ref="B53:H53"/>
    <mergeCell ref="H64:K64"/>
    <mergeCell ref="H65:K65"/>
    <mergeCell ref="L44:L46"/>
    <mergeCell ref="M44:N44"/>
    <mergeCell ref="O44:Q44"/>
    <mergeCell ref="R44:R46"/>
    <mergeCell ref="G45:G46"/>
    <mergeCell ref="H45:H46"/>
    <mergeCell ref="M45:M46"/>
    <mergeCell ref="N45:N46"/>
    <mergeCell ref="O45:O46"/>
    <mergeCell ref="P45:Q45"/>
    <mergeCell ref="H38:K38"/>
    <mergeCell ref="B44:B46"/>
    <mergeCell ref="C44:E46"/>
    <mergeCell ref="F44:F46"/>
    <mergeCell ref="G44:H44"/>
    <mergeCell ref="I44:I46"/>
    <mergeCell ref="J44:J46"/>
    <mergeCell ref="K44:K46"/>
    <mergeCell ref="C14:E14"/>
    <mergeCell ref="G15:G24"/>
    <mergeCell ref="H15:H24"/>
    <mergeCell ref="B25:H25"/>
    <mergeCell ref="H36:K36"/>
    <mergeCell ref="H37:K37"/>
    <mergeCell ref="L11:L13"/>
    <mergeCell ref="M11:N11"/>
    <mergeCell ref="O11:Q11"/>
    <mergeCell ref="R11:R13"/>
    <mergeCell ref="G12:G13"/>
    <mergeCell ref="H12:H13"/>
    <mergeCell ref="M12:M13"/>
    <mergeCell ref="N12:N13"/>
    <mergeCell ref="O12:O13"/>
    <mergeCell ref="P12:Q12"/>
    <mergeCell ref="H3:K3"/>
    <mergeCell ref="H4:K4"/>
    <mergeCell ref="H5:K5"/>
    <mergeCell ref="B11:B13"/>
    <mergeCell ref="C11:E13"/>
    <mergeCell ref="F11:F13"/>
    <mergeCell ref="G11:H11"/>
    <mergeCell ref="I11:I13"/>
    <mergeCell ref="J11:J13"/>
    <mergeCell ref="K11:K13"/>
  </mergeCells>
  <pageMargins left="0.23622047244094499" right="0.35433070866141703" top="0.35433070866141703" bottom="0.196850393700787" header="0.23622047244094499" footer="0.27559055118110198"/>
  <pageSetup paperSize="5" scale="75" orientation="landscape" horizontalDpi="300" verticalDpi="300" r:id="rId1"/>
  <headerFooter alignWithMargins="0"/>
  <rowBreaks count="19" manualBreakCount="19">
    <brk id="61" max="19" man="1"/>
    <brk id="96" max="19" man="1"/>
    <brk id="124" max="19" man="1"/>
    <brk id="151" max="19" man="1"/>
    <brk id="179" max="19" man="1"/>
    <brk id="207" max="19" man="1"/>
    <brk id="233" max="19" man="1"/>
    <brk id="265" max="19" man="1"/>
    <brk id="290" max="19" man="1"/>
    <brk id="314" max="19" man="1"/>
    <brk id="338" max="19" man="1"/>
    <brk id="362" max="19" man="1"/>
    <brk id="388" max="19" man="1"/>
    <brk id="417" max="19" man="1"/>
    <brk id="443" max="19" man="1"/>
    <brk id="472" max="19" man="1"/>
    <brk id="499" max="19" man="1"/>
    <brk id="526" max="19" man="1"/>
    <brk id="555" max="1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46C8D-1A1E-422D-ADD6-BBFD525620EE}">
  <sheetPr>
    <tabColor rgb="FF8CEC34"/>
  </sheetPr>
  <dimension ref="B1:W42"/>
  <sheetViews>
    <sheetView view="pageBreakPreview" topLeftCell="G30" zoomScale="75" zoomScaleNormal="75" zoomScalePageLayoutView="80" workbookViewId="0">
      <selection activeCell="N5" sqref="N5"/>
    </sheetView>
  </sheetViews>
  <sheetFormatPr defaultColWidth="9.28515625" defaultRowHeight="15"/>
  <cols>
    <col min="1" max="1" width="4" style="595" customWidth="1"/>
    <col min="2" max="2" width="6.5703125" style="858" customWidth="1"/>
    <col min="3" max="3" width="3.7109375" style="595" customWidth="1"/>
    <col min="4" max="4" width="2.42578125" style="595" customWidth="1"/>
    <col min="5" max="5" width="18.28515625" style="595" customWidth="1"/>
    <col min="6" max="6" width="57.85546875" style="595" customWidth="1"/>
    <col min="7" max="7" width="23.42578125" style="595" customWidth="1"/>
    <col min="8" max="8" width="12" style="595" customWidth="1"/>
    <col min="9" max="9" width="13.7109375" style="595" customWidth="1"/>
    <col min="10" max="10" width="11.7109375" style="595" customWidth="1"/>
    <col min="11" max="11" width="18.5703125" style="595" customWidth="1"/>
    <col min="12" max="12" width="22.85546875" style="595" customWidth="1"/>
    <col min="13" max="13" width="10.5703125" style="595" customWidth="1"/>
    <col min="14" max="14" width="22.7109375" style="595" customWidth="1"/>
    <col min="15" max="15" width="17.140625" style="595" customWidth="1"/>
    <col min="16" max="16" width="14" style="595" customWidth="1"/>
    <col min="17" max="17" width="9.140625" style="595" customWidth="1"/>
    <col min="18" max="18" width="3.5703125" style="595" customWidth="1"/>
    <col min="19" max="19" width="27.7109375" style="595" customWidth="1"/>
    <col min="20" max="20" width="15.7109375" style="595" customWidth="1"/>
    <col min="21" max="21" width="21.140625" style="595" customWidth="1"/>
    <col min="22" max="22" width="20.28515625" style="595" customWidth="1"/>
    <col min="23" max="23" width="18.28515625" style="595" customWidth="1"/>
    <col min="24" max="16384" width="9.28515625" style="595"/>
  </cols>
  <sheetData>
    <row r="1" spans="2:23">
      <c r="B1" s="846" t="s">
        <v>166</v>
      </c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846"/>
      <c r="Q1" s="846"/>
    </row>
    <row r="2" spans="2:23">
      <c r="B2" s="846" t="s">
        <v>167</v>
      </c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6"/>
      <c r="O2" s="846"/>
      <c r="P2" s="846"/>
      <c r="Q2" s="846"/>
    </row>
    <row r="3" spans="2:23">
      <c r="B3" s="846" t="s">
        <v>247</v>
      </c>
      <c r="C3" s="846"/>
      <c r="D3" s="846"/>
      <c r="E3" s="846"/>
      <c r="F3" s="846"/>
      <c r="G3" s="846"/>
      <c r="H3" s="846"/>
      <c r="I3" s="846"/>
      <c r="J3" s="846"/>
      <c r="K3" s="846"/>
      <c r="L3" s="846"/>
      <c r="M3" s="846"/>
      <c r="N3" s="846"/>
      <c r="O3" s="846"/>
      <c r="P3" s="846"/>
      <c r="Q3" s="846"/>
    </row>
    <row r="4" spans="2:23" s="849" customFormat="1" ht="13.5" customHeight="1">
      <c r="B4" s="847" t="s">
        <v>168</v>
      </c>
      <c r="C4" s="848"/>
      <c r="D4" s="848" t="s">
        <v>169</v>
      </c>
      <c r="G4" s="850"/>
      <c r="H4" s="850"/>
      <c r="I4" s="850"/>
      <c r="J4" s="850"/>
      <c r="K4" s="850"/>
      <c r="L4" s="850"/>
      <c r="M4" s="850"/>
      <c r="N4" s="850"/>
      <c r="O4" s="850"/>
      <c r="P4" s="850"/>
      <c r="Q4" s="850"/>
    </row>
    <row r="5" spans="2:23" s="849" customFormat="1">
      <c r="B5" s="847" t="s">
        <v>170</v>
      </c>
      <c r="C5" s="848"/>
      <c r="D5" s="848" t="s">
        <v>171</v>
      </c>
      <c r="N5" s="851" t="str">
        <f>[3]rincian!N70</f>
        <v>Keadaan Bulan April 2025</v>
      </c>
      <c r="P5" s="852"/>
      <c r="Q5" s="847"/>
      <c r="R5" s="853"/>
      <c r="S5" s="853"/>
    </row>
    <row r="6" spans="2:23" ht="15.75" thickBot="1">
      <c r="B6" s="854"/>
      <c r="C6" s="855"/>
      <c r="P6" s="856"/>
      <c r="Q6" s="857"/>
      <c r="R6" s="858"/>
      <c r="S6" s="858"/>
    </row>
    <row r="7" spans="2:23" ht="29.25" customHeight="1" thickTop="1">
      <c r="B7" s="859" t="s">
        <v>61</v>
      </c>
      <c r="C7" s="860" t="s">
        <v>172</v>
      </c>
      <c r="D7" s="860"/>
      <c r="E7" s="860"/>
      <c r="F7" s="860"/>
      <c r="G7" s="860" t="s">
        <v>173</v>
      </c>
      <c r="H7" s="860" t="s">
        <v>174</v>
      </c>
      <c r="I7" s="860" t="s">
        <v>175</v>
      </c>
      <c r="J7" s="860"/>
      <c r="K7" s="861" t="s">
        <v>10</v>
      </c>
      <c r="L7" s="861"/>
      <c r="M7" s="861"/>
      <c r="N7" s="860" t="s">
        <v>176</v>
      </c>
      <c r="O7" s="860" t="s">
        <v>177</v>
      </c>
      <c r="P7" s="860" t="s">
        <v>13</v>
      </c>
      <c r="Q7" s="862" t="s">
        <v>178</v>
      </c>
    </row>
    <row r="8" spans="2:23" ht="18" customHeight="1">
      <c r="B8" s="863"/>
      <c r="C8" s="864"/>
      <c r="D8" s="864"/>
      <c r="E8" s="864"/>
      <c r="F8" s="865"/>
      <c r="G8" s="864"/>
      <c r="H8" s="864"/>
      <c r="I8" s="865" t="s">
        <v>179</v>
      </c>
      <c r="J8" s="865" t="s">
        <v>180</v>
      </c>
      <c r="K8" s="865" t="s">
        <v>179</v>
      </c>
      <c r="L8" s="866" t="s">
        <v>181</v>
      </c>
      <c r="M8" s="866"/>
      <c r="N8" s="864"/>
      <c r="O8" s="864"/>
      <c r="P8" s="865"/>
      <c r="Q8" s="867"/>
    </row>
    <row r="9" spans="2:23">
      <c r="B9" s="868"/>
      <c r="C9" s="864"/>
      <c r="D9" s="864"/>
      <c r="E9" s="864"/>
      <c r="F9" s="865"/>
      <c r="G9" s="864"/>
      <c r="H9" s="864"/>
      <c r="I9" s="864"/>
      <c r="J9" s="864"/>
      <c r="K9" s="864"/>
      <c r="L9" s="869" t="s">
        <v>182</v>
      </c>
      <c r="M9" s="869" t="s">
        <v>18</v>
      </c>
      <c r="N9" s="864"/>
      <c r="O9" s="864"/>
      <c r="P9" s="864"/>
      <c r="Q9" s="870"/>
    </row>
    <row r="10" spans="2:23" ht="17.100000000000001" customHeight="1">
      <c r="B10" s="871">
        <v>1</v>
      </c>
      <c r="C10" s="872">
        <v>2</v>
      </c>
      <c r="D10" s="872"/>
      <c r="E10" s="872"/>
      <c r="F10" s="873">
        <v>3</v>
      </c>
      <c r="G10" s="873">
        <v>4</v>
      </c>
      <c r="H10" s="873">
        <v>5</v>
      </c>
      <c r="I10" s="873">
        <v>6</v>
      </c>
      <c r="J10" s="873">
        <v>7</v>
      </c>
      <c r="K10" s="873">
        <v>8</v>
      </c>
      <c r="L10" s="873">
        <v>9</v>
      </c>
      <c r="M10" s="873">
        <v>10</v>
      </c>
      <c r="N10" s="873">
        <v>11</v>
      </c>
      <c r="O10" s="873">
        <v>12</v>
      </c>
      <c r="P10" s="873">
        <v>13</v>
      </c>
      <c r="Q10" s="874">
        <v>14</v>
      </c>
      <c r="R10" s="858"/>
      <c r="T10" s="858"/>
      <c r="U10" s="858"/>
    </row>
    <row r="11" spans="2:23" ht="35.25" hidden="1" customHeight="1">
      <c r="B11" s="875">
        <v>1</v>
      </c>
      <c r="C11" s="876" t="str">
        <f>[3]rincian!P32</f>
        <v>ARMAN,S.Sos</v>
      </c>
      <c r="D11" s="877"/>
      <c r="E11" s="877"/>
      <c r="F11" s="878" t="str">
        <f>[3]rincian!E8</f>
        <v xml:space="preserve">Penyusunan Dokumen Perencanaan Perangkat Daerah </v>
      </c>
      <c r="G11" s="879">
        <f>[3]rincian!I25</f>
        <v>0</v>
      </c>
      <c r="H11" s="880">
        <f>G11/G32*100</f>
        <v>0</v>
      </c>
      <c r="I11" s="881">
        <v>0</v>
      </c>
      <c r="J11" s="882">
        <v>0</v>
      </c>
      <c r="K11" s="880">
        <f>H11*I11/100</f>
        <v>0</v>
      </c>
      <c r="L11" s="883">
        <f>[3]rincian!P25</f>
        <v>0</v>
      </c>
      <c r="M11" s="884">
        <f>K11</f>
        <v>0</v>
      </c>
      <c r="N11" s="885">
        <f t="shared" ref="N11:N31" si="0">G11-L11</f>
        <v>0</v>
      </c>
      <c r="O11" s="886"/>
      <c r="P11" s="877"/>
      <c r="Q11" s="887"/>
      <c r="S11" s="888">
        <f>G13+G14+G15</f>
        <v>1697610400</v>
      </c>
      <c r="T11" s="851"/>
    </row>
    <row r="12" spans="2:23" ht="35.25" customHeight="1">
      <c r="B12" s="875">
        <v>1</v>
      </c>
      <c r="C12" s="876" t="str">
        <f>[3]rincian!P60</f>
        <v>ARMAN,S.Sos</v>
      </c>
      <c r="D12" s="877"/>
      <c r="E12" s="877"/>
      <c r="F12" s="878" t="str">
        <f>[3]rincian!E41</f>
        <v>Penyusunan Dokumen Perencanaan Perangkat Daerah</v>
      </c>
      <c r="G12" s="879">
        <f>[3]rincian!I53</f>
        <v>13993200</v>
      </c>
      <c r="H12" s="880">
        <f>G12/G32*100</f>
        <v>0.62741053934206459</v>
      </c>
      <c r="I12" s="881">
        <f>L12/G12*100</f>
        <v>15.247405882857388</v>
      </c>
      <c r="J12" s="889">
        <f>L12/G12*100</f>
        <v>15.247405882857388</v>
      </c>
      <c r="K12" s="880">
        <f>H12*I12/100</f>
        <v>9.5663831485309228E-2</v>
      </c>
      <c r="L12" s="879">
        <f>[3]rincian!P53</f>
        <v>2133600</v>
      </c>
      <c r="M12" s="884">
        <f>K12</f>
        <v>9.5663831485309228E-2</v>
      </c>
      <c r="N12" s="885">
        <f t="shared" si="0"/>
        <v>11859600</v>
      </c>
      <c r="O12" s="886"/>
      <c r="P12" s="877"/>
      <c r="Q12" s="887"/>
      <c r="S12" s="888">
        <f>'[3]FORMAT BARU'!H64</f>
        <v>2115753100</v>
      </c>
      <c r="T12" s="851">
        <f>S12-S13</f>
        <v>-12000000</v>
      </c>
    </row>
    <row r="13" spans="2:23" ht="35.25" customHeight="1">
      <c r="B13" s="890">
        <v>2</v>
      </c>
      <c r="C13" s="891" t="str">
        <f>C11</f>
        <v>ARMAN,S.Sos</v>
      </c>
      <c r="D13" s="892"/>
      <c r="E13" s="892"/>
      <c r="F13" s="893" t="str">
        <f>[3]rincian!E69</f>
        <v xml:space="preserve">Penyediaan gaji dan Tunjangan ASN </v>
      </c>
      <c r="G13" s="894">
        <f>[3]rincian!I88</f>
        <v>1683010000</v>
      </c>
      <c r="H13" s="880">
        <f>G13/G32*100</f>
        <v>75.460810380619733</v>
      </c>
      <c r="I13" s="881">
        <f t="shared" ref="I13:I31" si="1">L13/G13*100</f>
        <v>25.500151276581839</v>
      </c>
      <c r="J13" s="889">
        <f t="shared" ref="J13:J31" si="2">L13/G13*100</f>
        <v>25.500151276581839</v>
      </c>
      <c r="K13" s="880">
        <f t="shared" ref="K13:K31" si="3">H13*I13/100</f>
        <v>19.242620801592604</v>
      </c>
      <c r="L13" s="894">
        <f>[3]rincian!P88</f>
        <v>429170096</v>
      </c>
      <c r="M13" s="884">
        <f t="shared" ref="M13:M31" si="4">K13</f>
        <v>19.242620801592604</v>
      </c>
      <c r="N13" s="885">
        <f t="shared" si="0"/>
        <v>1253839904</v>
      </c>
      <c r="O13" s="895"/>
      <c r="P13" s="892"/>
      <c r="Q13" s="896"/>
      <c r="S13" s="888">
        <f>SUM(G12:G25)</f>
        <v>2127753100</v>
      </c>
      <c r="W13" s="897">
        <v>5630000</v>
      </c>
    </row>
    <row r="14" spans="2:23" ht="35.25" customHeight="1">
      <c r="B14" s="875">
        <v>3</v>
      </c>
      <c r="C14" s="891" t="str">
        <f>C13</f>
        <v>ARMAN,S.Sos</v>
      </c>
      <c r="D14" s="892"/>
      <c r="E14" s="892"/>
      <c r="F14" s="893" t="str">
        <f>[3]rincian!E105</f>
        <v>Koordinasi dan Penyusunan Laporan Keuangan Akhir Tahun SKPD</v>
      </c>
      <c r="G14" s="894">
        <f>[3]rincian!I116</f>
        <v>6428100</v>
      </c>
      <c r="H14" s="880">
        <f>G14/G32*100</f>
        <v>0.28821553954383022</v>
      </c>
      <c r="I14" s="881">
        <f t="shared" si="1"/>
        <v>0</v>
      </c>
      <c r="J14" s="889">
        <f t="shared" si="2"/>
        <v>0</v>
      </c>
      <c r="K14" s="880">
        <f t="shared" si="3"/>
        <v>0</v>
      </c>
      <c r="L14" s="894">
        <f>[3]rincian!P116</f>
        <v>0</v>
      </c>
      <c r="M14" s="884">
        <f t="shared" si="4"/>
        <v>0</v>
      </c>
      <c r="N14" s="885">
        <f t="shared" si="0"/>
        <v>6428100</v>
      </c>
      <c r="O14" s="895"/>
      <c r="P14" s="892"/>
      <c r="Q14" s="896"/>
      <c r="S14" s="888">
        <f>G32-G13</f>
        <v>547300000</v>
      </c>
    </row>
    <row r="15" spans="2:23" ht="51.6" customHeight="1">
      <c r="B15" s="890">
        <v>4</v>
      </c>
      <c r="C15" s="891" t="str">
        <f>C14</f>
        <v>ARMAN,S.Sos</v>
      </c>
      <c r="D15" s="892"/>
      <c r="E15" s="892"/>
      <c r="F15" s="893" t="str">
        <f>[3]rincian!E132</f>
        <v>Koordinasi dan Penyusunan Laporan Keuangan Bulanan/ Triwulanan/ Semesteran SKPD</v>
      </c>
      <c r="G15" s="894">
        <f>[3]rincian!I143</f>
        <v>8172300</v>
      </c>
      <c r="H15" s="880">
        <f>G15/G32*100</f>
        <v>0.36641991472037522</v>
      </c>
      <c r="I15" s="881">
        <f t="shared" si="1"/>
        <v>42.215777688043758</v>
      </c>
      <c r="J15" s="889">
        <f t="shared" si="2"/>
        <v>42.215777688043758</v>
      </c>
      <c r="K15" s="880">
        <f t="shared" si="3"/>
        <v>0.15468701660307313</v>
      </c>
      <c r="L15" s="894">
        <f>[3]rincian!P143</f>
        <v>3450000</v>
      </c>
      <c r="M15" s="884">
        <f t="shared" si="4"/>
        <v>0.15468701660307313</v>
      </c>
      <c r="N15" s="885">
        <f t="shared" si="0"/>
        <v>4722300</v>
      </c>
      <c r="O15" s="895"/>
      <c r="P15" s="892"/>
      <c r="Q15" s="896"/>
    </row>
    <row r="16" spans="2:23" ht="51.6" customHeight="1">
      <c r="B16" s="875">
        <v>5</v>
      </c>
      <c r="C16" s="891" t="str">
        <f>C15</f>
        <v>ARMAN,S.Sos</v>
      </c>
      <c r="D16" s="892"/>
      <c r="E16" s="892"/>
      <c r="F16" s="893" t="str">
        <f>[3]rincian!E159</f>
        <v>Rekonsiliasi dan Penyusunan Laporan Barang Milik Daerah pada SKPD</v>
      </c>
      <c r="G16" s="894">
        <f>[3]rincian!I171</f>
        <v>8472700</v>
      </c>
      <c r="H16" s="880">
        <f>G16/G32*100</f>
        <v>0.37988889436894424</v>
      </c>
      <c r="I16" s="881">
        <f t="shared" si="1"/>
        <v>15.933527683029022</v>
      </c>
      <c r="J16" s="889">
        <f t="shared" si="2"/>
        <v>15.933527683029022</v>
      </c>
      <c r="K16" s="880">
        <f t="shared" si="3"/>
        <v>6.0529702149028614E-2</v>
      </c>
      <c r="L16" s="894">
        <f>[3]rincian!P171</f>
        <v>1350000</v>
      </c>
      <c r="M16" s="884">
        <f t="shared" si="4"/>
        <v>6.0529702149028614E-2</v>
      </c>
      <c r="N16" s="885">
        <f t="shared" si="0"/>
        <v>7122700</v>
      </c>
      <c r="O16" s="895"/>
      <c r="P16" s="892"/>
      <c r="Q16" s="896"/>
    </row>
    <row r="17" spans="2:22" ht="51.6" customHeight="1">
      <c r="B17" s="875"/>
      <c r="C17" s="898"/>
      <c r="D17" s="899"/>
      <c r="E17" s="900"/>
      <c r="F17" s="893" t="str">
        <f>[3]rincian!E370</f>
        <v>Penyediaan Peralatan dan Perlengkapan Kantor</v>
      </c>
      <c r="G17" s="894">
        <f>[3]rincian!I379</f>
        <v>37000000</v>
      </c>
      <c r="H17" s="880">
        <f>G17/G32*100</f>
        <v>1.6589622070474506</v>
      </c>
      <c r="I17" s="881">
        <f t="shared" si="1"/>
        <v>100</v>
      </c>
      <c r="J17" s="889"/>
      <c r="K17" s="880">
        <f t="shared" si="3"/>
        <v>1.6589622070474506</v>
      </c>
      <c r="L17" s="894">
        <f>[3]rincian!P379</f>
        <v>37000000</v>
      </c>
      <c r="M17" s="884">
        <f t="shared" si="4"/>
        <v>1.6589622070474506</v>
      </c>
      <c r="N17" s="885">
        <f t="shared" si="0"/>
        <v>0</v>
      </c>
      <c r="O17" s="895"/>
      <c r="P17" s="892"/>
      <c r="Q17" s="896"/>
    </row>
    <row r="18" spans="2:22" ht="43.9" customHeight="1">
      <c r="B18" s="890">
        <v>6</v>
      </c>
      <c r="C18" s="901" t="s">
        <v>183</v>
      </c>
      <c r="D18" s="902"/>
      <c r="E18" s="903"/>
      <c r="F18" s="893" t="str">
        <f>[3]rincian!E187</f>
        <v>Penyediaan Bahan Bacaan dan Peraturan Perundang-undangan</v>
      </c>
      <c r="G18" s="894">
        <f>[3]rincian!I199</f>
        <v>4680000</v>
      </c>
      <c r="H18" s="880">
        <f>G18/G32*100</f>
        <v>0.20983630078329918</v>
      </c>
      <c r="I18" s="881">
        <f t="shared" si="1"/>
        <v>0</v>
      </c>
      <c r="J18" s="889">
        <f t="shared" si="2"/>
        <v>0</v>
      </c>
      <c r="K18" s="880">
        <f t="shared" si="3"/>
        <v>0</v>
      </c>
      <c r="L18" s="894">
        <f>[3]rincian!P199</f>
        <v>0</v>
      </c>
      <c r="M18" s="884">
        <f t="shared" si="4"/>
        <v>0</v>
      </c>
      <c r="N18" s="885">
        <f t="shared" si="0"/>
        <v>4680000</v>
      </c>
      <c r="O18" s="904"/>
      <c r="P18" s="892"/>
      <c r="Q18" s="896"/>
    </row>
    <row r="19" spans="2:22" ht="35.25" customHeight="1">
      <c r="B19" s="890">
        <v>7</v>
      </c>
      <c r="C19" s="891" t="str">
        <f>[3]rincian!P232</f>
        <v>FERI ADY, S.ST</v>
      </c>
      <c r="D19" s="892"/>
      <c r="E19" s="892"/>
      <c r="F19" s="893" t="str">
        <f>[3]rincian!E215</f>
        <v>Penyelenggaraan Rapat Koordinasi dan Konsultasi SKPD</v>
      </c>
      <c r="G19" s="894">
        <f>[3]rincian!I225</f>
        <v>70467000</v>
      </c>
      <c r="H19" s="880">
        <f>G19/G32*100</f>
        <v>3.1595159417300733</v>
      </c>
      <c r="I19" s="881">
        <f t="shared" si="1"/>
        <v>3.6187151432585467</v>
      </c>
      <c r="J19" s="889">
        <f t="shared" si="2"/>
        <v>3.6187151432585467</v>
      </c>
      <c r="K19" s="880">
        <f t="shared" si="3"/>
        <v>0.11433388183705404</v>
      </c>
      <c r="L19" s="894">
        <f>[3]rincian!P225</f>
        <v>2550000</v>
      </c>
      <c r="M19" s="884">
        <f t="shared" si="4"/>
        <v>0.11433388183705404</v>
      </c>
      <c r="N19" s="885">
        <f t="shared" si="0"/>
        <v>67917000</v>
      </c>
      <c r="O19" s="904"/>
      <c r="P19" s="892"/>
      <c r="Q19" s="896"/>
    </row>
    <row r="20" spans="2:22" ht="35.25" customHeight="1">
      <c r="B20" s="875"/>
      <c r="C20" s="891"/>
      <c r="D20" s="892"/>
      <c r="E20" s="892"/>
      <c r="F20" s="893" t="str">
        <f>[3]rincian!E396</f>
        <v>Pengadaan Mebel</v>
      </c>
      <c r="G20" s="894">
        <f>[3]rincian!I405</f>
        <v>12000000</v>
      </c>
      <c r="H20" s="880">
        <f>G20/G32*100</f>
        <v>0.53804179688025422</v>
      </c>
      <c r="I20" s="881"/>
      <c r="J20" s="889"/>
      <c r="K20" s="880"/>
      <c r="L20" s="894">
        <f>[3]rincian!P405</f>
        <v>12000000</v>
      </c>
      <c r="M20" s="884"/>
      <c r="N20" s="885">
        <f t="shared" si="0"/>
        <v>0</v>
      </c>
      <c r="O20" s="904"/>
      <c r="P20" s="892"/>
      <c r="Q20" s="896"/>
    </row>
    <row r="21" spans="2:22" ht="35.25" customHeight="1">
      <c r="B21" s="875">
        <v>8</v>
      </c>
      <c r="C21" s="891" t="str">
        <f>C19</f>
        <v>FERI ADY, S.ST</v>
      </c>
      <c r="D21" s="892"/>
      <c r="E21" s="892"/>
      <c r="F21" s="893" t="str">
        <f>[3]rincian!E241</f>
        <v xml:space="preserve"> Penyediaan Jasa Pelayanan Umum Kantor</v>
      </c>
      <c r="G21" s="894">
        <f>[3]rincian!I257</f>
        <v>218749800</v>
      </c>
      <c r="H21" s="880">
        <f>G21/G32*100</f>
        <v>9.8080446215996879</v>
      </c>
      <c r="I21" s="881">
        <f t="shared" si="1"/>
        <v>18.930943022576479</v>
      </c>
      <c r="J21" s="889">
        <f t="shared" si="2"/>
        <v>18.930943022576479</v>
      </c>
      <c r="K21" s="880">
        <f t="shared" si="3"/>
        <v>1.8567553389439138</v>
      </c>
      <c r="L21" s="894">
        <f>[3]rincian!P257</f>
        <v>41411400</v>
      </c>
      <c r="M21" s="884">
        <f t="shared" si="4"/>
        <v>1.8567553389439138</v>
      </c>
      <c r="N21" s="885">
        <f t="shared" si="0"/>
        <v>177338400</v>
      </c>
      <c r="O21" s="904"/>
      <c r="P21" s="892"/>
      <c r="Q21" s="896"/>
    </row>
    <row r="22" spans="2:22" ht="66.599999999999994" customHeight="1">
      <c r="B22" s="890">
        <v>9</v>
      </c>
      <c r="C22" s="891" t="str">
        <f>C21</f>
        <v>FERI ADY, S.ST</v>
      </c>
      <c r="D22" s="892"/>
      <c r="E22" s="892"/>
      <c r="F22" s="893" t="str">
        <f>[3]rincian!E273</f>
        <v>Penyediaan Jasa Komunikasi, Sumber Daya Air dan Listrik</v>
      </c>
      <c r="G22" s="894">
        <f>[3]rincian!I282</f>
        <v>5450000</v>
      </c>
      <c r="H22" s="880">
        <f>G22/G32*100</f>
        <v>0.24436064941644886</v>
      </c>
      <c r="I22" s="881">
        <f t="shared" si="1"/>
        <v>9.6880733944954134</v>
      </c>
      <c r="J22" s="889">
        <f t="shared" si="2"/>
        <v>9.6880733944954134</v>
      </c>
      <c r="K22" s="880">
        <f t="shared" si="3"/>
        <v>2.3673839062731194E-2</v>
      </c>
      <c r="L22" s="894">
        <f>[3]rincian!P282</f>
        <v>528000</v>
      </c>
      <c r="M22" s="884">
        <f t="shared" si="4"/>
        <v>2.3673839062731194E-2</v>
      </c>
      <c r="N22" s="885">
        <f t="shared" si="0"/>
        <v>4922000</v>
      </c>
      <c r="O22" s="895"/>
      <c r="P22" s="892"/>
      <c r="Q22" s="896"/>
      <c r="T22" s="851"/>
    </row>
    <row r="23" spans="2:22" ht="55.15" customHeight="1">
      <c r="B23" s="875">
        <v>10</v>
      </c>
      <c r="C23" s="894" t="str">
        <f>[3]rincian!P313</f>
        <v>NUR KAMAR, S.Kel</v>
      </c>
      <c r="D23" s="892"/>
      <c r="E23" s="892"/>
      <c r="F23" s="893" t="str">
        <f>[3]rincian!E298</f>
        <v>Penyediaan Jasa Pemeliharaan, Biaya Pemeliharaan, dan Pajak Kendaraan Perorangan Dinas atau Kendaraan Dinas Jabatan</v>
      </c>
      <c r="G23" s="894">
        <f>[3]rincian!I306</f>
        <v>36770000</v>
      </c>
      <c r="H23" s="880">
        <f>G23/G32*100</f>
        <v>1.6486497392739126</v>
      </c>
      <c r="I23" s="881">
        <f t="shared" si="1"/>
        <v>34.675006799020942</v>
      </c>
      <c r="J23" s="889">
        <f t="shared" si="2"/>
        <v>34.675006799020942</v>
      </c>
      <c r="K23" s="880">
        <f t="shared" si="3"/>
        <v>0.57166940918527021</v>
      </c>
      <c r="L23" s="894">
        <f>[3]rincian!P306</f>
        <v>12750000</v>
      </c>
      <c r="M23" s="884">
        <f t="shared" si="4"/>
        <v>0.57166940918527021</v>
      </c>
      <c r="N23" s="885">
        <f t="shared" si="0"/>
        <v>24020000</v>
      </c>
      <c r="O23" s="904"/>
      <c r="P23" s="892"/>
      <c r="Q23" s="896"/>
    </row>
    <row r="24" spans="2:22" ht="46.9" customHeight="1">
      <c r="B24" s="890">
        <v>11</v>
      </c>
      <c r="C24" s="891" t="str">
        <f>C23</f>
        <v>NUR KAMAR, S.Kel</v>
      </c>
      <c r="D24" s="892"/>
      <c r="E24" s="892"/>
      <c r="F24" s="893" t="str">
        <f>[3]rincian!E322</f>
        <v>Penyediaan Jasa Pemeliharaan, Biaya Pemeliharaan, Pajak dan Perizinan Kendaraan Dinas Operasional atau Lapangan</v>
      </c>
      <c r="G24" s="894">
        <f>[3]rincian!I330</f>
        <v>19640000</v>
      </c>
      <c r="H24" s="880">
        <f>G24/G32*100</f>
        <v>0.88059507422734962</v>
      </c>
      <c r="I24" s="881">
        <f t="shared" si="1"/>
        <v>3.4215885947046845</v>
      </c>
      <c r="J24" s="889">
        <f t="shared" si="2"/>
        <v>3.4215885947046845</v>
      </c>
      <c r="K24" s="880">
        <f t="shared" si="3"/>
        <v>3.0130340625294245E-2</v>
      </c>
      <c r="L24" s="894">
        <f>[3]rincian!P330</f>
        <v>672000</v>
      </c>
      <c r="M24" s="884">
        <f t="shared" si="4"/>
        <v>3.0130340625294245E-2</v>
      </c>
      <c r="N24" s="885">
        <f t="shared" si="0"/>
        <v>18968000</v>
      </c>
      <c r="O24" s="904"/>
      <c r="P24" s="892"/>
      <c r="Q24" s="896"/>
      <c r="T24" s="851">
        <f>T25-T26</f>
        <v>335103755</v>
      </c>
    </row>
    <row r="25" spans="2:22" ht="46.5" customHeight="1">
      <c r="B25" s="875">
        <v>12</v>
      </c>
      <c r="C25" s="891" t="str">
        <f>C24</f>
        <v>NUR KAMAR, S.Kel</v>
      </c>
      <c r="D25" s="892"/>
      <c r="E25" s="892"/>
      <c r="F25" s="893" t="str">
        <f>[3]rincian!E346</f>
        <v>Pemeliharaan Peralatan dan Mesin Lainnya</v>
      </c>
      <c r="G25" s="894">
        <f>[3]rincian!I354</f>
        <v>2920000</v>
      </c>
      <c r="H25" s="880">
        <f>G25/G32*100</f>
        <v>0.13092350390752855</v>
      </c>
      <c r="I25" s="881">
        <f t="shared" si="1"/>
        <v>0</v>
      </c>
      <c r="J25" s="889">
        <f t="shared" si="2"/>
        <v>0</v>
      </c>
      <c r="K25" s="880">
        <f t="shared" si="3"/>
        <v>0</v>
      </c>
      <c r="L25" s="894">
        <f>[3]rincian!P354</f>
        <v>0</v>
      </c>
      <c r="M25" s="884">
        <f t="shared" si="4"/>
        <v>0</v>
      </c>
      <c r="N25" s="885">
        <f t="shared" si="0"/>
        <v>2920000</v>
      </c>
      <c r="O25" s="904"/>
      <c r="P25" s="892"/>
      <c r="Q25" s="896"/>
      <c r="T25" s="905">
        <v>444961104</v>
      </c>
    </row>
    <row r="26" spans="2:22" ht="71.25" customHeight="1">
      <c r="B26" s="890">
        <v>13</v>
      </c>
      <c r="C26" s="906" t="str">
        <f>[3]rincian!P442</f>
        <v>AKHMAD RIFAI, S.PI</v>
      </c>
      <c r="D26" s="906"/>
      <c r="E26" s="906"/>
      <c r="F26" s="893" t="str">
        <f>[3]rincian!E425</f>
        <v>Koordinasi/Sinergi Perencanaan dan Pelaksanaan Kegiatan Pemerintahan dengan Perangkat Daerah dan Instansi Vertikal Terkait</v>
      </c>
      <c r="G26" s="894">
        <f>[3]rincian!I435</f>
        <v>1352200</v>
      </c>
      <c r="H26" s="907">
        <f>G26/G32*100</f>
        <v>6.0628343145123324E-2</v>
      </c>
      <c r="I26" s="908">
        <f t="shared" si="1"/>
        <v>0</v>
      </c>
      <c r="J26" s="909">
        <f t="shared" si="2"/>
        <v>0</v>
      </c>
      <c r="K26" s="880">
        <f t="shared" si="3"/>
        <v>0</v>
      </c>
      <c r="L26" s="894">
        <f>[3]rincian!P435</f>
        <v>0</v>
      </c>
      <c r="M26" s="884">
        <f t="shared" si="4"/>
        <v>0</v>
      </c>
      <c r="N26" s="885">
        <f t="shared" si="0"/>
        <v>1352200</v>
      </c>
      <c r="O26" s="904"/>
      <c r="P26" s="892"/>
      <c r="Q26" s="896"/>
      <c r="S26" s="905">
        <v>447645747</v>
      </c>
      <c r="T26" s="851">
        <f>L32-S26</f>
        <v>109857349</v>
      </c>
    </row>
    <row r="27" spans="2:22" ht="99.4" customHeight="1">
      <c r="B27" s="890">
        <v>14</v>
      </c>
      <c r="C27" s="891" t="str">
        <f>[3]rincian!P471</f>
        <v>NUR SYAMSI, S.Sos</v>
      </c>
      <c r="D27" s="892"/>
      <c r="E27" s="892"/>
      <c r="F27" s="893" t="str">
        <f>[3]rincian!E451</f>
        <v xml:space="preserve">Peningkatan Partisipasi Masyarakat dalam Forum Musyawarah Perencanaan Pembangunan di Desa </v>
      </c>
      <c r="G27" s="894">
        <f>[3]rincian!I464</f>
        <v>16180900</v>
      </c>
      <c r="H27" s="907">
        <f>G27/G32*100</f>
        <v>0.72550004259497558</v>
      </c>
      <c r="I27" s="908">
        <f t="shared" si="1"/>
        <v>89.537664777608171</v>
      </c>
      <c r="J27" s="909">
        <f t="shared" si="2"/>
        <v>89.537664777608171</v>
      </c>
      <c r="K27" s="880">
        <f t="shared" si="3"/>
        <v>0.64959579610009366</v>
      </c>
      <c r="L27" s="894">
        <f>[3]rincian!P464</f>
        <v>14488000</v>
      </c>
      <c r="M27" s="884">
        <f t="shared" si="4"/>
        <v>0.64959579610009366</v>
      </c>
      <c r="N27" s="885">
        <f t="shared" si="0"/>
        <v>1692900</v>
      </c>
      <c r="O27" s="904"/>
      <c r="P27" s="892"/>
      <c r="Q27" s="896"/>
      <c r="S27" s="905">
        <v>27000000</v>
      </c>
      <c r="T27" s="851"/>
    </row>
    <row r="28" spans="2:22" ht="86.65" customHeight="1">
      <c r="B28" s="890">
        <v>15</v>
      </c>
      <c r="C28" s="891" t="str">
        <f>[3]rincian!P498</f>
        <v>LAILA WAHYUNI,ST</v>
      </c>
      <c r="D28" s="892"/>
      <c r="E28" s="892"/>
      <c r="F28" s="893" t="str">
        <f>[3]rincian!E480</f>
        <v>Peningkatan Efektifitas Kegiatan Pemberdayaan Masyarakat di Wilayah Kecamatan</v>
      </c>
      <c r="G28" s="894">
        <f>[3]rincian!I491</f>
        <v>8791600</v>
      </c>
      <c r="H28" s="907">
        <f>G28/G32*100</f>
        <v>0.39418735512103703</v>
      </c>
      <c r="I28" s="908">
        <f t="shared" si="1"/>
        <v>0</v>
      </c>
      <c r="J28" s="909">
        <f t="shared" si="2"/>
        <v>0</v>
      </c>
      <c r="K28" s="880">
        <f t="shared" si="3"/>
        <v>0</v>
      </c>
      <c r="L28" s="894">
        <f>[3]rincian!P491</f>
        <v>0</v>
      </c>
      <c r="M28" s="884">
        <f t="shared" si="4"/>
        <v>0</v>
      </c>
      <c r="N28" s="885">
        <f t="shared" si="0"/>
        <v>8791600</v>
      </c>
      <c r="O28" s="904"/>
      <c r="P28" s="892"/>
      <c r="Q28" s="896"/>
      <c r="S28" s="593">
        <f>G32-L32</f>
        <v>1672806904</v>
      </c>
      <c r="T28" s="851">
        <f>S28-L13</f>
        <v>1243636808</v>
      </c>
    </row>
    <row r="29" spans="2:22" ht="86.65" customHeight="1">
      <c r="B29" s="890">
        <v>16</v>
      </c>
      <c r="C29" s="906" t="str">
        <f>C23</f>
        <v>NUR KAMAR, S.Kel</v>
      </c>
      <c r="D29" s="906"/>
      <c r="E29" s="906"/>
      <c r="F29" s="893" t="str">
        <f>[3]rincian!E535</f>
        <v>Sinergitas dengan kepolisian Negara Republik Indonesia , Tentara Nasional Indonesia  dan Instansi vertikal di wiilayah Kecamatan</v>
      </c>
      <c r="G29" s="894">
        <f>[3]rincian!I547</f>
        <v>9785500</v>
      </c>
      <c r="H29" s="907">
        <f>G29/G32*100</f>
        <v>0.43875066694764409</v>
      </c>
      <c r="I29" s="908">
        <f t="shared" si="1"/>
        <v>0</v>
      </c>
      <c r="J29" s="909"/>
      <c r="K29" s="880">
        <f t="shared" si="3"/>
        <v>0</v>
      </c>
      <c r="L29" s="910">
        <f>[3]rincian!P547</f>
        <v>0</v>
      </c>
      <c r="M29" s="884">
        <f t="shared" si="4"/>
        <v>0</v>
      </c>
      <c r="N29" s="885">
        <f t="shared" si="0"/>
        <v>9785500</v>
      </c>
      <c r="O29" s="911"/>
      <c r="P29" s="912"/>
      <c r="Q29" s="913"/>
      <c r="S29" s="593"/>
      <c r="T29" s="851"/>
      <c r="U29" s="851">
        <f>SUM(N12:N31)</f>
        <v>1672806904</v>
      </c>
    </row>
    <row r="30" spans="2:22" ht="86.65" customHeight="1">
      <c r="B30" s="890"/>
      <c r="C30" s="894"/>
      <c r="D30" s="894"/>
      <c r="E30" s="894"/>
      <c r="F30" s="893" t="str">
        <f>[3]rincian!E507</f>
        <v>Harmonisasi Hubungan Dengan Tokoh Agama dan Tokoh Masyarakat</v>
      </c>
      <c r="G30" s="894">
        <f>[3]rincian!I517</f>
        <v>6114000</v>
      </c>
      <c r="H30" s="907">
        <f>G30/G32*100</f>
        <v>0.27413229551048957</v>
      </c>
      <c r="I30" s="908">
        <f t="shared" si="1"/>
        <v>0</v>
      </c>
      <c r="J30" s="909"/>
      <c r="K30" s="880"/>
      <c r="L30" s="910">
        <f>[3]rincian!P517</f>
        <v>0</v>
      </c>
      <c r="M30" s="884"/>
      <c r="N30" s="885">
        <f t="shared" si="0"/>
        <v>6114000</v>
      </c>
      <c r="O30" s="911"/>
      <c r="P30" s="912"/>
      <c r="Q30" s="913"/>
      <c r="S30" s="593"/>
      <c r="T30" s="851"/>
      <c r="U30" s="851"/>
    </row>
    <row r="31" spans="2:22" ht="96.75" customHeight="1">
      <c r="B31" s="890">
        <v>17</v>
      </c>
      <c r="C31" s="906" t="str">
        <f>[3]rincian!P586</f>
        <v>FERI ADY, S.ST</v>
      </c>
      <c r="D31" s="906"/>
      <c r="E31" s="906"/>
      <c r="F31" s="893" t="str">
        <f>[3]rincian!E563</f>
        <v xml:space="preserve">Pembinaan wawasan kebangsaan dan Ketahanan Nasional dalam rangka memantapkan Pengamalan Pancasila, Pelaksanaan Undang-Undang Dasar Negara Republik Indonesia tahun 1945 Pelestarian Bhinneka Tunggal Ika  serta pemertahanan dan pemeliharaan Keutuhan negara Kesatuan Republik Indonesia </v>
      </c>
      <c r="G31" s="894">
        <f>[3]rincian!I579</f>
        <v>60332700</v>
      </c>
      <c r="H31" s="907">
        <f>G31/G32*100</f>
        <v>2.7051261932197765</v>
      </c>
      <c r="I31" s="908">
        <f t="shared" si="1"/>
        <v>0</v>
      </c>
      <c r="J31" s="909">
        <f t="shared" si="2"/>
        <v>0</v>
      </c>
      <c r="K31" s="880">
        <f t="shared" si="3"/>
        <v>0</v>
      </c>
      <c r="L31" s="910">
        <f>[3]rincian!P579</f>
        <v>0</v>
      </c>
      <c r="M31" s="884">
        <f t="shared" si="4"/>
        <v>0</v>
      </c>
      <c r="N31" s="885">
        <f t="shared" si="0"/>
        <v>60332700</v>
      </c>
      <c r="O31" s="911"/>
      <c r="P31" s="912"/>
      <c r="Q31" s="913"/>
      <c r="S31" s="905">
        <f>N32-N13</f>
        <v>418967000</v>
      </c>
      <c r="T31" s="851">
        <f>L13+T28</f>
        <v>1672806904</v>
      </c>
      <c r="U31" s="914">
        <v>13800000</v>
      </c>
      <c r="V31" s="915">
        <f>S31-U31</f>
        <v>405167000</v>
      </c>
    </row>
    <row r="32" spans="2:22" ht="24.4" customHeight="1" thickBot="1">
      <c r="B32" s="916" t="s">
        <v>184</v>
      </c>
      <c r="C32" s="917"/>
      <c r="D32" s="917"/>
      <c r="E32" s="917"/>
      <c r="F32" s="917"/>
      <c r="G32" s="918">
        <f>SUM(G12:G31)</f>
        <v>2230310000</v>
      </c>
      <c r="H32" s="918">
        <f>SUM(H13:H31)</f>
        <v>99.37258946065792</v>
      </c>
      <c r="I32" s="919"/>
      <c r="J32" s="920"/>
      <c r="K32" s="921">
        <f>SUM(K12:K31)</f>
        <v>24.458622164631826</v>
      </c>
      <c r="L32" s="918">
        <f>SUM(L12:L31)</f>
        <v>557503096</v>
      </c>
      <c r="M32" s="921">
        <f>SUM(M12:M31)</f>
        <v>24.458622164631826</v>
      </c>
      <c r="N32" s="918">
        <f>SUM(N12:N31)</f>
        <v>1672806904</v>
      </c>
      <c r="O32" s="922"/>
      <c r="P32" s="923"/>
      <c r="Q32" s="924"/>
      <c r="S32" s="905">
        <v>106739573</v>
      </c>
    </row>
    <row r="33" spans="7:22" ht="15.75" customHeight="1" thickTop="1">
      <c r="M33" s="925"/>
      <c r="S33" s="888" t="e">
        <f>#REF!-S34-S35</f>
        <v>#REF!</v>
      </c>
      <c r="V33" s="897" t="e">
        <f>#REF!+#REF!</f>
        <v>#REF!</v>
      </c>
    </row>
    <row r="34" spans="7:22" ht="18.75" customHeight="1">
      <c r="G34" s="851"/>
      <c r="L34" s="926"/>
      <c r="N34" s="927" t="str">
        <f>[3]rincian!P90</f>
        <v>Polebunging, 30 April 2025</v>
      </c>
      <c r="S34" s="595">
        <v>71440000</v>
      </c>
      <c r="V34" s="897">
        <v>1722593610</v>
      </c>
    </row>
    <row r="35" spans="7:22" ht="15" customHeight="1">
      <c r="L35" s="888"/>
      <c r="N35" s="857" t="s">
        <v>274</v>
      </c>
      <c r="S35" s="595">
        <v>10000000</v>
      </c>
      <c r="V35" s="851" t="e">
        <f>V33-V34</f>
        <v>#REF!</v>
      </c>
    </row>
    <row r="36" spans="7:22">
      <c r="L36" s="928"/>
      <c r="N36" s="857"/>
    </row>
    <row r="37" spans="7:22">
      <c r="G37" s="851"/>
      <c r="N37" s="927"/>
    </row>
    <row r="38" spans="7:22" ht="26.65" customHeight="1" thickBot="1">
      <c r="L38" s="888"/>
      <c r="N38" s="857"/>
      <c r="S38" s="929">
        <v>1355398911</v>
      </c>
      <c r="T38" s="888">
        <f>L32-L13</f>
        <v>128333000</v>
      </c>
      <c r="U38" s="930">
        <f>G32-G13</f>
        <v>547300000</v>
      </c>
      <c r="V38" s="931">
        <f>G32-V39</f>
        <v>605951295</v>
      </c>
    </row>
    <row r="39" spans="7:22" ht="16.5">
      <c r="N39" s="857"/>
      <c r="S39" s="932">
        <v>1082675905</v>
      </c>
      <c r="U39" s="930">
        <v>2017037705</v>
      </c>
      <c r="V39" s="933">
        <v>1624358705</v>
      </c>
    </row>
    <row r="40" spans="7:22" ht="12" customHeight="1">
      <c r="N40" s="934" t="s">
        <v>275</v>
      </c>
      <c r="S40" s="932">
        <f>S38-S39</f>
        <v>272723006</v>
      </c>
      <c r="U40" s="930">
        <v>1914978426</v>
      </c>
    </row>
    <row r="41" spans="7:22">
      <c r="N41" s="927" t="s">
        <v>276</v>
      </c>
      <c r="U41" s="930">
        <f>U39-U40</f>
        <v>102059279</v>
      </c>
      <c r="V41" s="930">
        <v>362679000</v>
      </c>
    </row>
    <row r="42" spans="7:22">
      <c r="G42" s="595">
        <v>776363585</v>
      </c>
      <c r="T42" s="888">
        <f>T38-S40</f>
        <v>-144390006</v>
      </c>
      <c r="V42" s="931">
        <f>V38-V41</f>
        <v>243272295</v>
      </c>
    </row>
  </sheetData>
  <mergeCells count="24">
    <mergeCell ref="C10:E10"/>
    <mergeCell ref="C18:E18"/>
    <mergeCell ref="C26:E26"/>
    <mergeCell ref="C29:E29"/>
    <mergeCell ref="C31:E31"/>
    <mergeCell ref="B32:F32"/>
    <mergeCell ref="N7:N9"/>
    <mergeCell ref="O7:O9"/>
    <mergeCell ref="P7:P9"/>
    <mergeCell ref="Q7:Q9"/>
    <mergeCell ref="I8:I9"/>
    <mergeCell ref="J8:J9"/>
    <mergeCell ref="K8:K9"/>
    <mergeCell ref="L8:M8"/>
    <mergeCell ref="B1:Q1"/>
    <mergeCell ref="B2:Q2"/>
    <mergeCell ref="B3:Q3"/>
    <mergeCell ref="B7:B9"/>
    <mergeCell ref="C7:E9"/>
    <mergeCell ref="F7:F9"/>
    <mergeCell ref="G7:G9"/>
    <mergeCell ref="H7:H9"/>
    <mergeCell ref="I7:J7"/>
    <mergeCell ref="K7:M7"/>
  </mergeCells>
  <pageMargins left="0.39370078740157499" right="7.8740157480315001E-2" top="0.23622047244094499" bottom="0.196850393700787" header="0.511811023622047" footer="0.27559055118110198"/>
  <pageSetup paperSize="5" scale="43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16BC-F5B3-442F-A058-0C40DF3E50BF}">
  <dimension ref="A52:S108"/>
  <sheetViews>
    <sheetView view="pageBreakPreview" zoomScale="63" zoomScaleNormal="63" zoomScaleSheetLayoutView="63" workbookViewId="0">
      <selection activeCell="J103" sqref="J103"/>
    </sheetView>
  </sheetViews>
  <sheetFormatPr defaultColWidth="9" defaultRowHeight="12.75"/>
  <cols>
    <col min="1" max="1" width="4.140625" customWidth="1"/>
    <col min="2" max="2" width="4.7109375" customWidth="1"/>
    <col min="3" max="3" width="4" customWidth="1"/>
    <col min="4" max="6" width="2.7109375" customWidth="1"/>
    <col min="7" max="7" width="57.28515625" customWidth="1"/>
    <col min="8" max="8" width="17.7109375" customWidth="1"/>
    <col min="9" max="9" width="8.85546875" customWidth="1"/>
    <col min="10" max="10" width="10.7109375" customWidth="1"/>
    <col min="11" max="11" width="11.28515625" customWidth="1"/>
    <col min="12" max="12" width="9.140625" customWidth="1"/>
    <col min="13" max="13" width="18.5703125" customWidth="1"/>
    <col min="14" max="14" width="7.85546875" customWidth="1"/>
    <col min="15" max="15" width="15.140625" customWidth="1"/>
    <col min="16" max="16" width="11.85546875" customWidth="1"/>
    <col min="17" max="17" width="10.85546875" customWidth="1"/>
    <col min="19" max="19" width="16.7109375" customWidth="1"/>
  </cols>
  <sheetData>
    <row r="52" spans="1:19" ht="15.75">
      <c r="A52" s="507" t="s">
        <v>0</v>
      </c>
      <c r="B52" s="507"/>
      <c r="C52" s="507"/>
      <c r="D52" s="507"/>
      <c r="E52" s="507"/>
      <c r="F52" s="507"/>
      <c r="G52" s="507"/>
      <c r="H52" s="507"/>
      <c r="I52" s="507"/>
      <c r="J52" s="507"/>
      <c r="K52" s="507"/>
      <c r="L52" s="507"/>
      <c r="M52" s="507"/>
      <c r="N52" s="507"/>
      <c r="O52" s="507"/>
      <c r="P52" s="507"/>
      <c r="Q52" s="507"/>
    </row>
    <row r="53" spans="1:19" ht="15.75">
      <c r="A53" s="508" t="s">
        <v>1</v>
      </c>
      <c r="B53" s="508"/>
      <c r="C53" s="508"/>
      <c r="D53" s="508"/>
      <c r="E53" s="508"/>
      <c r="F53" s="508"/>
      <c r="G53" s="508"/>
      <c r="H53" s="508"/>
      <c r="I53" s="508"/>
      <c r="J53" s="508"/>
      <c r="K53" s="508"/>
      <c r="L53" s="508"/>
      <c r="M53" s="508"/>
      <c r="N53" s="508"/>
      <c r="O53" s="508"/>
      <c r="P53" s="508"/>
      <c r="Q53" s="508"/>
    </row>
    <row r="54" spans="1:19" ht="15.75">
      <c r="A54" s="508" t="s">
        <v>279</v>
      </c>
      <c r="B54" s="508"/>
      <c r="C54" s="508"/>
      <c r="D54" s="508"/>
      <c r="E54" s="508"/>
      <c r="F54" s="508"/>
      <c r="G54" s="508"/>
      <c r="H54" s="508"/>
      <c r="I54" s="508"/>
      <c r="J54" s="508"/>
      <c r="K54" s="508"/>
      <c r="L54" s="508"/>
      <c r="M54" s="508"/>
      <c r="N54" s="508"/>
      <c r="O54" s="508"/>
      <c r="P54" s="508"/>
      <c r="Q54" s="508"/>
    </row>
    <row r="55" spans="1:19" ht="15.75">
      <c r="A55" s="509"/>
      <c r="B55" s="509"/>
      <c r="C55" s="509"/>
      <c r="D55" s="509"/>
      <c r="E55" s="509"/>
      <c r="F55" s="509"/>
      <c r="G55" s="509"/>
      <c r="H55" s="509"/>
      <c r="I55" s="509"/>
      <c r="J55" s="509"/>
      <c r="K55" s="509"/>
      <c r="L55" s="509"/>
      <c r="M55" s="509"/>
      <c r="N55" s="509"/>
      <c r="O55" s="509"/>
      <c r="P55" s="509"/>
      <c r="Q55" s="509"/>
    </row>
    <row r="56" spans="1:19" ht="16.5">
      <c r="A56" s="510" t="s">
        <v>2</v>
      </c>
      <c r="B56" s="510"/>
      <c r="C56" s="510"/>
      <c r="D56" s="510" t="s">
        <v>3</v>
      </c>
      <c r="E56" s="511" t="s">
        <v>4</v>
      </c>
      <c r="F56" s="512"/>
      <c r="G56" s="512"/>
      <c r="H56" s="512"/>
      <c r="I56" s="512"/>
      <c r="J56" s="513"/>
      <c r="K56" s="513"/>
      <c r="L56" s="513"/>
      <c r="M56" s="514"/>
      <c r="N56" s="514"/>
      <c r="O56" s="513"/>
      <c r="P56" s="513"/>
      <c r="Q56" s="513"/>
    </row>
    <row r="57" spans="1:19" ht="17.25" thickBot="1">
      <c r="A57" s="510"/>
      <c r="B57" s="510"/>
      <c r="C57" s="510"/>
      <c r="D57" s="510"/>
      <c r="E57" s="512"/>
      <c r="F57" s="512"/>
      <c r="G57" s="512"/>
      <c r="H57" s="512"/>
      <c r="I57" s="512"/>
      <c r="J57" s="513"/>
      <c r="K57" s="513"/>
      <c r="L57" s="513"/>
      <c r="M57" s="514"/>
      <c r="N57" s="514"/>
      <c r="O57" s="513"/>
      <c r="P57" s="513"/>
      <c r="Q57" s="513"/>
    </row>
    <row r="58" spans="1:19" ht="16.5">
      <c r="A58" s="515" t="s">
        <v>5</v>
      </c>
      <c r="B58" s="516"/>
      <c r="C58" s="517"/>
      <c r="D58" s="518" t="s">
        <v>6</v>
      </c>
      <c r="E58" s="516"/>
      <c r="F58" s="516"/>
      <c r="G58" s="517"/>
      <c r="H58" s="519" t="s">
        <v>7</v>
      </c>
      <c r="I58" s="519" t="s">
        <v>8</v>
      </c>
      <c r="J58" s="520" t="s">
        <v>9</v>
      </c>
      <c r="K58" s="521"/>
      <c r="L58" s="520" t="s">
        <v>10</v>
      </c>
      <c r="M58" s="522"/>
      <c r="N58" s="521"/>
      <c r="O58" s="523" t="s">
        <v>11</v>
      </c>
      <c r="P58" s="523" t="s">
        <v>12</v>
      </c>
      <c r="Q58" s="523" t="s">
        <v>13</v>
      </c>
    </row>
    <row r="59" spans="1:19" ht="16.5">
      <c r="A59" s="524"/>
      <c r="B59" s="525"/>
      <c r="C59" s="526"/>
      <c r="D59" s="527"/>
      <c r="E59" s="525"/>
      <c r="F59" s="525"/>
      <c r="G59" s="526"/>
      <c r="H59" s="528"/>
      <c r="I59" s="528"/>
      <c r="J59" s="529" t="s">
        <v>14</v>
      </c>
      <c r="K59" s="529" t="s">
        <v>15</v>
      </c>
      <c r="L59" s="529" t="s">
        <v>16</v>
      </c>
      <c r="M59" s="530" t="s">
        <v>15</v>
      </c>
      <c r="N59" s="530"/>
      <c r="O59" s="531"/>
      <c r="P59" s="531"/>
      <c r="Q59" s="531"/>
    </row>
    <row r="60" spans="1:19" ht="16.5">
      <c r="A60" s="532"/>
      <c r="B60" s="533"/>
      <c r="C60" s="534"/>
      <c r="D60" s="535"/>
      <c r="E60" s="533"/>
      <c r="F60" s="533"/>
      <c r="G60" s="534"/>
      <c r="H60" s="536"/>
      <c r="I60" s="536"/>
      <c r="J60" s="529"/>
      <c r="K60" s="529"/>
      <c r="L60" s="529"/>
      <c r="M60" s="537" t="s">
        <v>17</v>
      </c>
      <c r="N60" s="537" t="s">
        <v>18</v>
      </c>
      <c r="O60" s="538"/>
      <c r="P60" s="538"/>
      <c r="Q60" s="538"/>
    </row>
    <row r="61" spans="1:19" ht="13.5" thickBot="1">
      <c r="A61" s="539">
        <v>1</v>
      </c>
      <c r="B61" s="540"/>
      <c r="C61" s="541"/>
      <c r="D61" s="542">
        <v>2</v>
      </c>
      <c r="E61" s="540"/>
      <c r="F61" s="540"/>
      <c r="G61" s="541"/>
      <c r="H61" s="543">
        <v>3</v>
      </c>
      <c r="I61" s="543"/>
      <c r="J61" s="544">
        <v>4</v>
      </c>
      <c r="K61" s="544">
        <v>5</v>
      </c>
      <c r="L61" s="544"/>
      <c r="M61" s="544">
        <v>6</v>
      </c>
      <c r="N61" s="544"/>
      <c r="O61" s="544">
        <v>7</v>
      </c>
      <c r="P61" s="544">
        <v>7</v>
      </c>
      <c r="Q61" s="544">
        <v>7</v>
      </c>
    </row>
    <row r="62" spans="1:19" ht="17.25" thickTop="1">
      <c r="A62" s="545"/>
      <c r="B62" s="546"/>
      <c r="C62" s="547"/>
      <c r="D62" s="548"/>
      <c r="E62" s="548"/>
      <c r="F62" s="548"/>
      <c r="G62" s="549"/>
      <c r="H62" s="550"/>
      <c r="I62" s="550"/>
      <c r="J62" s="551"/>
      <c r="K62" s="551"/>
      <c r="L62" s="551"/>
      <c r="M62" s="551"/>
      <c r="N62" s="551"/>
      <c r="O62" s="551"/>
      <c r="P62" s="551"/>
      <c r="Q62" s="551"/>
    </row>
    <row r="63" spans="1:19" ht="16.5">
      <c r="A63" s="552">
        <v>7</v>
      </c>
      <c r="B63" s="553" t="s">
        <v>19</v>
      </c>
      <c r="C63" s="554"/>
      <c r="D63" s="555" t="s">
        <v>4</v>
      </c>
      <c r="E63" s="555"/>
      <c r="F63" s="555"/>
      <c r="G63" s="556"/>
      <c r="H63" s="557">
        <f>H100</f>
        <v>2008524000</v>
      </c>
      <c r="I63" s="558">
        <f t="shared" ref="I63:I99" si="0">H63/$H$100*100</f>
        <v>100</v>
      </c>
      <c r="J63" s="559">
        <f>K63</f>
        <v>35.712103664183253</v>
      </c>
      <c r="K63" s="560">
        <f>M63/H63*100</f>
        <v>35.712103664183253</v>
      </c>
      <c r="L63" s="559">
        <f t="shared" ref="L63:L99" si="1">J63*H63/$H$100</f>
        <v>35.712103664183253</v>
      </c>
      <c r="M63" s="557">
        <f>M100</f>
        <v>717286173</v>
      </c>
      <c r="N63" s="559">
        <f t="shared" ref="N63:N99" si="2">M63/$H$100*100%</f>
        <v>0.35712103664183253</v>
      </c>
      <c r="O63" s="561">
        <f>H63-M63</f>
        <v>1291237827</v>
      </c>
      <c r="P63" s="557"/>
      <c r="Q63" s="557"/>
    </row>
    <row r="64" spans="1:19" ht="42" customHeight="1">
      <c r="A64" s="562"/>
      <c r="B64" s="563"/>
      <c r="C64" s="564">
        <v>1</v>
      </c>
      <c r="D64" s="565"/>
      <c r="E64" s="566" t="s">
        <v>20</v>
      </c>
      <c r="F64" s="566"/>
      <c r="G64" s="567"/>
      <c r="H64" s="568">
        <f>H65+H67+H71+H73+H79+H82</f>
        <v>1930247900</v>
      </c>
      <c r="I64" s="569">
        <f t="shared" si="0"/>
        <v>96.102804845747428</v>
      </c>
      <c r="J64" s="570">
        <f t="shared" ref="J64:J100" si="3">K64</f>
        <v>36.399742903489233</v>
      </c>
      <c r="K64" s="571">
        <f t="shared" ref="K64:K100" si="4">M64/H64*100</f>
        <v>36.399742903489233</v>
      </c>
      <c r="L64" s="570">
        <f t="shared" si="1"/>
        <v>34.981173886894055</v>
      </c>
      <c r="M64" s="572">
        <f>M67+M71+M73+M79+M82+M65</f>
        <v>702605273</v>
      </c>
      <c r="N64" s="570">
        <f t="shared" si="2"/>
        <v>0.34981173886894057</v>
      </c>
      <c r="O64" s="572">
        <f t="shared" ref="O64:O99" si="5">H64-M64</f>
        <v>1227642627</v>
      </c>
      <c r="P64" s="568"/>
      <c r="Q64" s="568"/>
      <c r="S64" s="172"/>
    </row>
    <row r="65" spans="1:17" ht="16.5">
      <c r="A65" s="573"/>
      <c r="B65" s="574"/>
      <c r="C65" s="575"/>
      <c r="D65" s="576"/>
      <c r="E65" s="576"/>
      <c r="F65" s="565" t="str">
        <f>[4]Sheet1!B10</f>
        <v>Perencanaan, Penganggaran, dan Evaluasi Kinerja Perangkat Daerah</v>
      </c>
      <c r="G65" s="577"/>
      <c r="H65" s="572">
        <f>[4]rincian!I53</f>
        <v>11743200</v>
      </c>
      <c r="I65" s="569">
        <f t="shared" si="0"/>
        <v>0.58466814436870063</v>
      </c>
      <c r="J65" s="570">
        <f t="shared" si="3"/>
        <v>18.168812589413445</v>
      </c>
      <c r="K65" s="571">
        <f t="shared" si="4"/>
        <v>18.168812589413445</v>
      </c>
      <c r="L65" s="570">
        <f t="shared" si="1"/>
        <v>0.10622725942035045</v>
      </c>
      <c r="M65" s="572">
        <f>SUM(M66)</f>
        <v>2133600</v>
      </c>
      <c r="N65" s="570">
        <f t="shared" si="2"/>
        <v>1.0622725942035047E-3</v>
      </c>
      <c r="O65" s="572">
        <f t="shared" si="5"/>
        <v>9609600</v>
      </c>
      <c r="P65" s="578"/>
      <c r="Q65" s="578"/>
    </row>
    <row r="66" spans="1:17" ht="16.5">
      <c r="A66" s="573"/>
      <c r="B66" s="574"/>
      <c r="C66" s="575"/>
      <c r="D66" s="576"/>
      <c r="E66" s="576"/>
      <c r="F66" s="576"/>
      <c r="G66" s="577" t="str">
        <f>[4]Sheet1!B11</f>
        <v>Penyusunan Dokumen Perencanaan Perangkat Daerah</v>
      </c>
      <c r="H66" s="579">
        <f>[4]RekapRFK!G12</f>
        <v>11743200</v>
      </c>
      <c r="I66" s="580">
        <f t="shared" si="0"/>
        <v>0.58466814436870063</v>
      </c>
      <c r="J66" s="581">
        <f t="shared" si="3"/>
        <v>18.168812589413445</v>
      </c>
      <c r="K66" s="582">
        <f t="shared" si="4"/>
        <v>18.168812589413445</v>
      </c>
      <c r="L66" s="581">
        <f t="shared" si="1"/>
        <v>0.10622725942035045</v>
      </c>
      <c r="M66" s="579">
        <f>[4]RekapRFK!L12</f>
        <v>2133600</v>
      </c>
      <c r="N66" s="581">
        <f t="shared" si="2"/>
        <v>1.0622725942035047E-3</v>
      </c>
      <c r="O66" s="579">
        <f t="shared" si="5"/>
        <v>9609600</v>
      </c>
      <c r="P66" s="578"/>
      <c r="Q66" s="578"/>
    </row>
    <row r="67" spans="1:17" ht="16.5">
      <c r="A67" s="562"/>
      <c r="B67" s="563"/>
      <c r="C67" s="564"/>
      <c r="D67" s="565"/>
      <c r="E67" s="565"/>
      <c r="F67" s="566" t="s">
        <v>21</v>
      </c>
      <c r="G67" s="567"/>
      <c r="H67" s="572">
        <f>H68+H69+H70</f>
        <v>1591580400</v>
      </c>
      <c r="I67" s="569">
        <f t="shared" si="0"/>
        <v>79.241293606648469</v>
      </c>
      <c r="J67" s="570">
        <f t="shared" si="3"/>
        <v>35.513139832584017</v>
      </c>
      <c r="K67" s="571">
        <f t="shared" si="4"/>
        <v>35.513139832584017</v>
      </c>
      <c r="L67" s="570">
        <f t="shared" si="1"/>
        <v>28.141071403677525</v>
      </c>
      <c r="M67" s="572">
        <f>SUM(M68:M70)</f>
        <v>565220173</v>
      </c>
      <c r="N67" s="570">
        <f t="shared" si="2"/>
        <v>0.28141071403677526</v>
      </c>
      <c r="O67" s="572">
        <f t="shared" si="5"/>
        <v>1026360227</v>
      </c>
      <c r="P67" s="572"/>
      <c r="Q67" s="572"/>
    </row>
    <row r="68" spans="1:17" ht="16.5">
      <c r="A68" s="562"/>
      <c r="B68" s="563"/>
      <c r="C68" s="564"/>
      <c r="D68" s="565"/>
      <c r="E68" s="565"/>
      <c r="F68" s="583"/>
      <c r="G68" s="577" t="s">
        <v>22</v>
      </c>
      <c r="H68" s="579">
        <f>[4]rincian!I88</f>
        <v>1579230000</v>
      </c>
      <c r="I68" s="580">
        <f t="shared" si="0"/>
        <v>78.626394307461595</v>
      </c>
      <c r="J68" s="581">
        <f t="shared" si="3"/>
        <v>35.562911862110013</v>
      </c>
      <c r="K68" s="582">
        <f t="shared" si="4"/>
        <v>35.562911862110013</v>
      </c>
      <c r="L68" s="581">
        <f t="shared" si="1"/>
        <v>27.961835307917656</v>
      </c>
      <c r="M68" s="579">
        <f>[4]RekapRFK!L13</f>
        <v>561620173</v>
      </c>
      <c r="N68" s="581">
        <f t="shared" si="2"/>
        <v>0.27961835307917654</v>
      </c>
      <c r="O68" s="579">
        <f t="shared" si="5"/>
        <v>1017609827</v>
      </c>
      <c r="P68" s="572"/>
      <c r="Q68" s="572"/>
    </row>
    <row r="69" spans="1:17" ht="33">
      <c r="A69" s="573"/>
      <c r="B69" s="574"/>
      <c r="C69" s="575"/>
      <c r="D69" s="576"/>
      <c r="E69" s="576"/>
      <c r="F69" s="583"/>
      <c r="G69" s="577" t="s">
        <v>23</v>
      </c>
      <c r="H69" s="579">
        <f>[4]rincian!I116</f>
        <v>4178100</v>
      </c>
      <c r="I69" s="580">
        <f t="shared" si="0"/>
        <v>0.20801842547064409</v>
      </c>
      <c r="J69" s="581">
        <f t="shared" si="3"/>
        <v>0</v>
      </c>
      <c r="K69" s="582">
        <f t="shared" si="4"/>
        <v>0</v>
      </c>
      <c r="L69" s="581">
        <f t="shared" si="1"/>
        <v>0</v>
      </c>
      <c r="M69" s="579">
        <f>[4]RekapRFK!L14</f>
        <v>0</v>
      </c>
      <c r="N69" s="581">
        <f t="shared" si="2"/>
        <v>0</v>
      </c>
      <c r="O69" s="579">
        <f t="shared" si="5"/>
        <v>4178100</v>
      </c>
      <c r="P69" s="584"/>
      <c r="Q69" s="584"/>
    </row>
    <row r="70" spans="1:17" ht="33">
      <c r="A70" s="573"/>
      <c r="B70" s="574"/>
      <c r="C70" s="575"/>
      <c r="D70" s="576"/>
      <c r="E70" s="576"/>
      <c r="F70" s="583"/>
      <c r="G70" s="577" t="str">
        <f>[4]Sheet1!B15</f>
        <v>Koordinasi dan Penyusunan Laporan Keuangan Bulanan/ Triwulanan/ Semesteran SKPD</v>
      </c>
      <c r="H70" s="579">
        <f>[4]rincian!I143</f>
        <v>8172300</v>
      </c>
      <c r="I70" s="580">
        <f t="shared" si="0"/>
        <v>0.40688087371622145</v>
      </c>
      <c r="J70" s="581">
        <f t="shared" si="3"/>
        <v>44.051246283176091</v>
      </c>
      <c r="K70" s="582">
        <f t="shared" si="4"/>
        <v>44.051246283176091</v>
      </c>
      <c r="L70" s="581">
        <f t="shared" si="1"/>
        <v>0.17923609575987143</v>
      </c>
      <c r="M70" s="579">
        <f>[4]RekapRFK!L15</f>
        <v>3600000</v>
      </c>
      <c r="N70" s="581">
        <f t="shared" si="2"/>
        <v>1.7923609575987143E-3</v>
      </c>
      <c r="O70" s="579">
        <f t="shared" si="5"/>
        <v>4572300</v>
      </c>
      <c r="P70" s="584"/>
      <c r="Q70" s="584"/>
    </row>
    <row r="71" spans="1:17" ht="16.5">
      <c r="A71" s="573"/>
      <c r="B71" s="574"/>
      <c r="C71" s="575"/>
      <c r="D71" s="576"/>
      <c r="E71" s="576"/>
      <c r="F71" s="565" t="str">
        <f>[4]Sheet1!B16</f>
        <v>Administrasi Barang Milik Daerah pada Perangkat Daerah</v>
      </c>
      <c r="G71" s="577"/>
      <c r="H71" s="572">
        <f>H72</f>
        <v>6372700</v>
      </c>
      <c r="I71" s="569">
        <f t="shared" si="0"/>
        <v>0.31728274095803682</v>
      </c>
      <c r="J71" s="570">
        <f t="shared" si="3"/>
        <v>25.891694258320648</v>
      </c>
      <c r="K71" s="571">
        <f t="shared" si="4"/>
        <v>25.891694258320648</v>
      </c>
      <c r="L71" s="570">
        <f t="shared" si="1"/>
        <v>8.2149877223274409E-2</v>
      </c>
      <c r="M71" s="572">
        <f>SUM(M72)</f>
        <v>1650000</v>
      </c>
      <c r="N71" s="570">
        <f t="shared" si="2"/>
        <v>8.2149877223274405E-4</v>
      </c>
      <c r="O71" s="572">
        <f t="shared" si="5"/>
        <v>4722700</v>
      </c>
      <c r="P71" s="584"/>
      <c r="Q71" s="584"/>
    </row>
    <row r="72" spans="1:17" ht="33">
      <c r="A72" s="573"/>
      <c r="B72" s="574"/>
      <c r="C72" s="575"/>
      <c r="D72" s="576"/>
      <c r="E72" s="576"/>
      <c r="F72" s="583"/>
      <c r="G72" s="577" t="str">
        <f>[4]RekapRFK!F16</f>
        <v>Rekonsiliasi dan Penyusunan Laporan Barang Milik Daerah pada SKPD</v>
      </c>
      <c r="H72" s="579">
        <f>[4]rincian!I171</f>
        <v>6372700</v>
      </c>
      <c r="I72" s="580">
        <f t="shared" si="0"/>
        <v>0.31728274095803682</v>
      </c>
      <c r="J72" s="581">
        <f t="shared" si="3"/>
        <v>25.891694258320648</v>
      </c>
      <c r="K72" s="582">
        <f t="shared" si="4"/>
        <v>25.891694258320648</v>
      </c>
      <c r="L72" s="581">
        <f t="shared" si="1"/>
        <v>8.2149877223274409E-2</v>
      </c>
      <c r="M72" s="579">
        <f>[4]RekapRFK!L16</f>
        <v>1650000</v>
      </c>
      <c r="N72" s="581">
        <f t="shared" si="2"/>
        <v>8.2149877223274405E-4</v>
      </c>
      <c r="O72" s="579">
        <f t="shared" si="5"/>
        <v>4722700</v>
      </c>
      <c r="P72" s="584"/>
      <c r="Q72" s="584"/>
    </row>
    <row r="73" spans="1:17" ht="16.5">
      <c r="A73" s="562"/>
      <c r="B73" s="563"/>
      <c r="C73" s="564"/>
      <c r="D73" s="565"/>
      <c r="E73" s="565"/>
      <c r="F73" s="566" t="s">
        <v>24</v>
      </c>
      <c r="G73" s="567"/>
      <c r="H73" s="572">
        <f>H74+H75+H76</f>
        <v>68540000</v>
      </c>
      <c r="I73" s="569">
        <f t="shared" si="0"/>
        <v>3.4124561120504411</v>
      </c>
      <c r="J73" s="581">
        <v>0</v>
      </c>
      <c r="K73" s="582">
        <f t="shared" si="4"/>
        <v>72.629559381383132</v>
      </c>
      <c r="L73" s="570">
        <f t="shared" si="1"/>
        <v>0</v>
      </c>
      <c r="M73" s="572">
        <f>SUM(M74:M76)</f>
        <v>49780300</v>
      </c>
      <c r="N73" s="570">
        <f t="shared" si="2"/>
        <v>2.4784518382653133E-2</v>
      </c>
      <c r="O73" s="572">
        <f t="shared" si="5"/>
        <v>18759700</v>
      </c>
      <c r="P73" s="572"/>
      <c r="Q73" s="572"/>
    </row>
    <row r="74" spans="1:17" ht="16.5">
      <c r="A74" s="562"/>
      <c r="B74" s="563"/>
      <c r="C74" s="564"/>
      <c r="D74" s="565"/>
      <c r="E74" s="565"/>
      <c r="F74" s="583"/>
      <c r="G74" s="577" t="s">
        <v>25</v>
      </c>
      <c r="H74" s="579">
        <f>[4]rincian!I379</f>
        <v>37000000</v>
      </c>
      <c r="I74" s="580">
        <f t="shared" si="0"/>
        <v>1.8421487619764563</v>
      </c>
      <c r="J74" s="581">
        <f>[4]rincian!O379</f>
        <v>100</v>
      </c>
      <c r="K74" s="582">
        <f t="shared" si="4"/>
        <v>100</v>
      </c>
      <c r="L74" s="581">
        <f t="shared" si="1"/>
        <v>1.8421487619764563</v>
      </c>
      <c r="M74" s="578">
        <f>[4]RekapRFK!L17</f>
        <v>37000000</v>
      </c>
      <c r="N74" s="581">
        <f t="shared" si="2"/>
        <v>1.8421487619764563E-2</v>
      </c>
      <c r="O74" s="579">
        <f t="shared" si="5"/>
        <v>0</v>
      </c>
      <c r="P74" s="572"/>
      <c r="Q74" s="572"/>
    </row>
    <row r="75" spans="1:17" ht="33">
      <c r="A75" s="573"/>
      <c r="B75" s="574"/>
      <c r="C75" s="575"/>
      <c r="D75" s="576"/>
      <c r="E75" s="576"/>
      <c r="F75" s="576"/>
      <c r="G75" s="577" t="s">
        <v>26</v>
      </c>
      <c r="H75" s="579">
        <f>[4]rincian!I199</f>
        <v>4680000</v>
      </c>
      <c r="I75" s="580">
        <f t="shared" si="0"/>
        <v>0.23300692448783286</v>
      </c>
      <c r="J75" s="581">
        <f t="shared" si="3"/>
        <v>10.683760683760683</v>
      </c>
      <c r="K75" s="582">
        <f t="shared" si="4"/>
        <v>10.683760683760683</v>
      </c>
      <c r="L75" s="581">
        <f t="shared" si="1"/>
        <v>2.4893902188871032E-2</v>
      </c>
      <c r="M75" s="578">
        <f>[4]RekapRFK!L18</f>
        <v>500000</v>
      </c>
      <c r="N75" s="581">
        <f t="shared" si="2"/>
        <v>2.489390218887103E-4</v>
      </c>
      <c r="O75" s="579">
        <f t="shared" si="5"/>
        <v>4180000</v>
      </c>
      <c r="P75" s="578"/>
      <c r="Q75" s="578"/>
    </row>
    <row r="76" spans="1:17" ht="33">
      <c r="A76" s="573"/>
      <c r="B76" s="574"/>
      <c r="C76" s="575"/>
      <c r="D76" s="576"/>
      <c r="E76" s="576"/>
      <c r="F76" s="576"/>
      <c r="G76" s="577" t="s">
        <v>27</v>
      </c>
      <c r="H76" s="579">
        <f>[4]rincian!I225</f>
        <v>26860000</v>
      </c>
      <c r="I76" s="580">
        <f t="shared" si="0"/>
        <v>1.3373004255861518</v>
      </c>
      <c r="J76" s="570">
        <v>0</v>
      </c>
      <c r="K76" s="571">
        <f t="shared" si="4"/>
        <v>45.719657483246465</v>
      </c>
      <c r="L76" s="581">
        <f t="shared" si="1"/>
        <v>0</v>
      </c>
      <c r="M76" s="578">
        <f>[4]RekapRFK!L19</f>
        <v>12280300</v>
      </c>
      <c r="N76" s="581">
        <f t="shared" si="2"/>
        <v>6.114091740999859E-3</v>
      </c>
      <c r="O76" s="579">
        <f t="shared" si="5"/>
        <v>14579700</v>
      </c>
      <c r="P76" s="578"/>
      <c r="Q76" s="578"/>
    </row>
    <row r="77" spans="1:17" ht="16.5">
      <c r="A77" s="573"/>
      <c r="B77" s="574"/>
      <c r="C77" s="575"/>
      <c r="D77" s="576"/>
      <c r="E77" s="576"/>
      <c r="F77" s="576" t="s">
        <v>266</v>
      </c>
      <c r="G77" s="577"/>
      <c r="H77" s="579"/>
      <c r="I77" s="580"/>
      <c r="J77" s="570"/>
      <c r="K77" s="571"/>
      <c r="L77" s="581"/>
      <c r="M77" s="578"/>
      <c r="N77" s="581"/>
      <c r="O77" s="579"/>
      <c r="P77" s="578"/>
      <c r="Q77" s="578"/>
    </row>
    <row r="78" spans="1:17" ht="16.5">
      <c r="A78" s="573"/>
      <c r="B78" s="574"/>
      <c r="C78" s="575"/>
      <c r="D78" s="576"/>
      <c r="E78" s="576"/>
      <c r="F78" s="576"/>
      <c r="G78" s="577" t="s">
        <v>269</v>
      </c>
      <c r="H78" s="579">
        <f>[4]rincian!I405</f>
        <v>12000000</v>
      </c>
      <c r="I78" s="580">
        <f t="shared" si="0"/>
        <v>0.59745365253290472</v>
      </c>
      <c r="J78" s="570"/>
      <c r="K78" s="571">
        <f t="shared" si="4"/>
        <v>100</v>
      </c>
      <c r="L78" s="581">
        <f t="shared" si="1"/>
        <v>0</v>
      </c>
      <c r="M78" s="578">
        <f>[4]RekapRFK!L20</f>
        <v>12000000</v>
      </c>
      <c r="N78" s="581"/>
      <c r="O78" s="579">
        <f>H78-M78</f>
        <v>0</v>
      </c>
      <c r="P78" s="578"/>
      <c r="Q78" s="578"/>
    </row>
    <row r="79" spans="1:17" ht="16.5">
      <c r="A79" s="562"/>
      <c r="B79" s="563"/>
      <c r="C79" s="564"/>
      <c r="D79" s="565"/>
      <c r="E79" s="565"/>
      <c r="F79" s="566" t="s">
        <v>28</v>
      </c>
      <c r="G79" s="567"/>
      <c r="H79" s="585">
        <f>H80+H81</f>
        <v>195601600</v>
      </c>
      <c r="I79" s="569">
        <f t="shared" si="0"/>
        <v>9.7385741967733512</v>
      </c>
      <c r="J79" s="570">
        <f t="shared" si="3"/>
        <v>33.687379346590212</v>
      </c>
      <c r="K79" s="571">
        <f t="shared" si="4"/>
        <v>33.687379346590212</v>
      </c>
      <c r="L79" s="570">
        <f t="shared" si="1"/>
        <v>3.2806704326161897</v>
      </c>
      <c r="M79" s="585">
        <f>SUM(M80:M81)</f>
        <v>65893053</v>
      </c>
      <c r="N79" s="570">
        <f t="shared" si="2"/>
        <v>3.2806704326161895E-2</v>
      </c>
      <c r="O79" s="572">
        <f t="shared" si="5"/>
        <v>129708547</v>
      </c>
      <c r="P79" s="585"/>
      <c r="Q79" s="585"/>
    </row>
    <row r="80" spans="1:17" ht="33">
      <c r="A80" s="573"/>
      <c r="B80" s="574"/>
      <c r="C80" s="575"/>
      <c r="D80" s="576"/>
      <c r="E80" s="576"/>
      <c r="F80" s="576"/>
      <c r="G80" s="577" t="s">
        <v>29</v>
      </c>
      <c r="H80" s="579">
        <f>[4]rincian!I282</f>
        <v>8150000</v>
      </c>
      <c r="I80" s="580">
        <f t="shared" si="0"/>
        <v>0.4057706056785978</v>
      </c>
      <c r="J80" s="581">
        <f t="shared" si="3"/>
        <v>30.398920245398774</v>
      </c>
      <c r="K80" s="582">
        <f t="shared" si="4"/>
        <v>30.398920245398774</v>
      </c>
      <c r="L80" s="581">
        <f t="shared" si="1"/>
        <v>0.1233498827995085</v>
      </c>
      <c r="M80" s="578">
        <f>[4]RekapRFK!L22</f>
        <v>2477512</v>
      </c>
      <c r="N80" s="581">
        <f t="shared" si="2"/>
        <v>1.233498827995085E-3</v>
      </c>
      <c r="O80" s="579">
        <f t="shared" si="5"/>
        <v>5672488</v>
      </c>
      <c r="P80" s="578"/>
      <c r="Q80" s="578"/>
    </row>
    <row r="81" spans="1:17" ht="16.5">
      <c r="A81" s="573"/>
      <c r="B81" s="574"/>
      <c r="C81" s="575"/>
      <c r="D81" s="576"/>
      <c r="E81" s="576"/>
      <c r="F81" s="576"/>
      <c r="G81" s="577" t="s">
        <v>30</v>
      </c>
      <c r="H81" s="579">
        <f>[4]rincian!I257</f>
        <v>187451600</v>
      </c>
      <c r="I81" s="580">
        <f t="shared" si="0"/>
        <v>9.3328035910947538</v>
      </c>
      <c r="J81" s="581">
        <f t="shared" si="3"/>
        <v>33.830354608869698</v>
      </c>
      <c r="K81" s="582">
        <f t="shared" si="4"/>
        <v>33.830354608869698</v>
      </c>
      <c r="L81" s="581">
        <f t="shared" si="1"/>
        <v>3.157320549816681</v>
      </c>
      <c r="M81" s="578">
        <f>[4]RekapRFK!L21</f>
        <v>63415541</v>
      </c>
      <c r="N81" s="581">
        <f t="shared" si="2"/>
        <v>3.1573205498166813E-2</v>
      </c>
      <c r="O81" s="579">
        <f t="shared" si="5"/>
        <v>124036059</v>
      </c>
      <c r="P81" s="578"/>
      <c r="Q81" s="578"/>
    </row>
    <row r="82" spans="1:17" ht="38.25" customHeight="1">
      <c r="A82" s="562"/>
      <c r="B82" s="563"/>
      <c r="C82" s="564"/>
      <c r="D82" s="565"/>
      <c r="E82" s="565"/>
      <c r="F82" s="566" t="s">
        <v>31</v>
      </c>
      <c r="G82" s="567"/>
      <c r="H82" s="585">
        <f>H83+H84+H85</f>
        <v>56410000</v>
      </c>
      <c r="I82" s="569">
        <f t="shared" si="0"/>
        <v>2.8085300449484296</v>
      </c>
      <c r="J82" s="570">
        <f t="shared" si="3"/>
        <v>31.781859599361816</v>
      </c>
      <c r="K82" s="571">
        <f t="shared" si="4"/>
        <v>31.781859599361816</v>
      </c>
      <c r="L82" s="570">
        <f t="shared" si="1"/>
        <v>0.89260307569140329</v>
      </c>
      <c r="M82" s="585">
        <f>SUM(M83:M85)</f>
        <v>17928147</v>
      </c>
      <c r="N82" s="570">
        <f t="shared" si="2"/>
        <v>8.9260307569140329E-3</v>
      </c>
      <c r="O82" s="572">
        <f t="shared" si="5"/>
        <v>38481853</v>
      </c>
      <c r="P82" s="585"/>
      <c r="Q82" s="585"/>
    </row>
    <row r="83" spans="1:17" ht="49.5">
      <c r="A83" s="573"/>
      <c r="B83" s="574"/>
      <c r="C83" s="575"/>
      <c r="D83" s="576"/>
      <c r="E83" s="576"/>
      <c r="F83" s="576"/>
      <c r="G83" s="577" t="s">
        <v>32</v>
      </c>
      <c r="H83" s="579">
        <f>[4]rincian!I306</f>
        <v>36770000</v>
      </c>
      <c r="I83" s="580">
        <f t="shared" si="0"/>
        <v>1.8306975669695758</v>
      </c>
      <c r="J83" s="581">
        <f t="shared" si="3"/>
        <v>41.949959205874357</v>
      </c>
      <c r="K83" s="582">
        <f t="shared" si="4"/>
        <v>41.949959205874357</v>
      </c>
      <c r="L83" s="581">
        <f t="shared" si="1"/>
        <v>0.7679768825266714</v>
      </c>
      <c r="M83" s="578">
        <f>[4]RekapRFK!L23</f>
        <v>15425000</v>
      </c>
      <c r="N83" s="581">
        <f t="shared" si="2"/>
        <v>7.6797688252667135E-3</v>
      </c>
      <c r="O83" s="579">
        <f t="shared" si="5"/>
        <v>21345000</v>
      </c>
      <c r="P83" s="578"/>
      <c r="Q83" s="578"/>
    </row>
    <row r="84" spans="1:17" ht="49.5">
      <c r="A84" s="573"/>
      <c r="B84" s="574"/>
      <c r="C84" s="575"/>
      <c r="D84" s="576"/>
      <c r="E84" s="576"/>
      <c r="F84" s="576"/>
      <c r="G84" s="577" t="s">
        <v>33</v>
      </c>
      <c r="H84" s="579">
        <f>[4]RekapRFK!G24</f>
        <v>19640000</v>
      </c>
      <c r="I84" s="580">
        <f t="shared" si="0"/>
        <v>0.97783247797885409</v>
      </c>
      <c r="J84" s="581">
        <f t="shared" si="3"/>
        <v>12.745147657841141</v>
      </c>
      <c r="K84" s="582">
        <f t="shared" si="4"/>
        <v>12.745147657841141</v>
      </c>
      <c r="L84" s="581">
        <f t="shared" si="1"/>
        <v>0.12462619316473192</v>
      </c>
      <c r="M84" s="579">
        <f>[4]RekapRFK!L24</f>
        <v>2503147</v>
      </c>
      <c r="N84" s="581">
        <f t="shared" si="2"/>
        <v>1.2462619316473192E-3</v>
      </c>
      <c r="O84" s="579">
        <f t="shared" si="5"/>
        <v>17136853</v>
      </c>
      <c r="P84" s="578"/>
      <c r="Q84" s="578"/>
    </row>
    <row r="85" spans="1:17" ht="16.5">
      <c r="A85" s="573"/>
      <c r="B85" s="574"/>
      <c r="C85" s="575"/>
      <c r="D85" s="576"/>
      <c r="E85" s="576"/>
      <c r="F85" s="576"/>
      <c r="G85" s="577" t="s">
        <v>34</v>
      </c>
      <c r="H85" s="579">
        <f>[4]RekapRFK!G25</f>
        <v>0</v>
      </c>
      <c r="I85" s="580">
        <f t="shared" si="0"/>
        <v>0</v>
      </c>
      <c r="J85" s="581" t="e">
        <f t="shared" si="3"/>
        <v>#DIV/0!</v>
      </c>
      <c r="K85" s="582" t="e">
        <f t="shared" si="4"/>
        <v>#DIV/0!</v>
      </c>
      <c r="L85" s="581" t="e">
        <f t="shared" si="1"/>
        <v>#DIV/0!</v>
      </c>
      <c r="M85" s="579">
        <f>[4]RekapRFK!L25</f>
        <v>0</v>
      </c>
      <c r="N85" s="581">
        <f t="shared" si="2"/>
        <v>0</v>
      </c>
      <c r="O85" s="579">
        <f t="shared" si="5"/>
        <v>0</v>
      </c>
      <c r="P85" s="578"/>
      <c r="Q85" s="578"/>
    </row>
    <row r="86" spans="1:17" ht="30.4" customHeight="1">
      <c r="A86" s="562"/>
      <c r="B86" s="563"/>
      <c r="C86" s="564">
        <v>2</v>
      </c>
      <c r="D86" s="565"/>
      <c r="E86" s="566" t="s">
        <v>35</v>
      </c>
      <c r="F86" s="566"/>
      <c r="G86" s="567"/>
      <c r="H86" s="572">
        <f>H87</f>
        <v>1352200</v>
      </c>
      <c r="I86" s="569">
        <f t="shared" si="0"/>
        <v>6.7323069079582826E-2</v>
      </c>
      <c r="J86" s="570">
        <f t="shared" si="3"/>
        <v>0</v>
      </c>
      <c r="K86" s="571">
        <f t="shared" si="4"/>
        <v>0</v>
      </c>
      <c r="L86" s="570">
        <f t="shared" si="1"/>
        <v>0</v>
      </c>
      <c r="M86" s="572">
        <f>M87</f>
        <v>0</v>
      </c>
      <c r="N86" s="570">
        <f t="shared" si="2"/>
        <v>0</v>
      </c>
      <c r="O86" s="572">
        <f t="shared" si="5"/>
        <v>1352200</v>
      </c>
      <c r="P86" s="572"/>
      <c r="Q86" s="572"/>
    </row>
    <row r="87" spans="1:17" ht="36.6" customHeight="1">
      <c r="A87" s="562"/>
      <c r="B87" s="563"/>
      <c r="C87" s="564"/>
      <c r="D87" s="565"/>
      <c r="E87" s="565"/>
      <c r="F87" s="566" t="s">
        <v>36</v>
      </c>
      <c r="G87" s="567"/>
      <c r="H87" s="572">
        <f>SUM(H88)</f>
        <v>1352200</v>
      </c>
      <c r="I87" s="569">
        <f t="shared" si="0"/>
        <v>6.7323069079582826E-2</v>
      </c>
      <c r="J87" s="570">
        <f t="shared" si="3"/>
        <v>0</v>
      </c>
      <c r="K87" s="571">
        <f t="shared" si="4"/>
        <v>0</v>
      </c>
      <c r="L87" s="570">
        <f t="shared" si="1"/>
        <v>0</v>
      </c>
      <c r="M87" s="572">
        <f>SUM(M88)</f>
        <v>0</v>
      </c>
      <c r="N87" s="570">
        <f t="shared" si="2"/>
        <v>0</v>
      </c>
      <c r="O87" s="572">
        <f t="shared" si="5"/>
        <v>1352200</v>
      </c>
      <c r="P87" s="572"/>
      <c r="Q87" s="572"/>
    </row>
    <row r="88" spans="1:17" ht="49.5">
      <c r="A88" s="573"/>
      <c r="B88" s="574"/>
      <c r="C88" s="575"/>
      <c r="D88" s="576"/>
      <c r="E88" s="576"/>
      <c r="F88" s="576"/>
      <c r="G88" s="577" t="s">
        <v>37</v>
      </c>
      <c r="H88" s="579">
        <f>[4]RekapRFK!G26</f>
        <v>1352200</v>
      </c>
      <c r="I88" s="580">
        <f t="shared" si="0"/>
        <v>6.7323069079582826E-2</v>
      </c>
      <c r="J88" s="581">
        <f t="shared" si="3"/>
        <v>0</v>
      </c>
      <c r="K88" s="582">
        <f t="shared" si="4"/>
        <v>0</v>
      </c>
      <c r="L88" s="581">
        <f t="shared" si="1"/>
        <v>0</v>
      </c>
      <c r="M88" s="578">
        <f>[4]RekapRFK!L26</f>
        <v>0</v>
      </c>
      <c r="N88" s="581">
        <f t="shared" si="2"/>
        <v>0</v>
      </c>
      <c r="O88" s="579">
        <f t="shared" si="5"/>
        <v>1352200</v>
      </c>
      <c r="P88" s="578"/>
      <c r="Q88" s="578"/>
    </row>
    <row r="89" spans="1:17" ht="34.5" customHeight="1">
      <c r="A89" s="562"/>
      <c r="B89" s="563"/>
      <c r="C89" s="564">
        <v>3</v>
      </c>
      <c r="D89" s="565"/>
      <c r="E89" s="586" t="s">
        <v>38</v>
      </c>
      <c r="F89" s="586"/>
      <c r="G89" s="587"/>
      <c r="H89" s="572">
        <f>H90</f>
        <v>18072500</v>
      </c>
      <c r="I89" s="569">
        <f t="shared" si="0"/>
        <v>0.89979009461674342</v>
      </c>
      <c r="J89" s="570">
        <f t="shared" si="3"/>
        <v>81.233365610734538</v>
      </c>
      <c r="K89" s="571">
        <f t="shared" si="4"/>
        <v>81.233365610734538</v>
      </c>
      <c r="L89" s="570">
        <f t="shared" si="1"/>
        <v>0.73092977728919351</v>
      </c>
      <c r="M89" s="572">
        <f>M90</f>
        <v>14680900</v>
      </c>
      <c r="N89" s="570">
        <f t="shared" si="2"/>
        <v>7.3092977728919347E-3</v>
      </c>
      <c r="O89" s="572">
        <f t="shared" si="5"/>
        <v>3391600</v>
      </c>
      <c r="P89" s="572"/>
      <c r="Q89" s="572"/>
    </row>
    <row r="90" spans="1:17" ht="16.5">
      <c r="A90" s="573"/>
      <c r="B90" s="574"/>
      <c r="C90" s="575"/>
      <c r="D90" s="576"/>
      <c r="E90" s="576"/>
      <c r="F90" s="586" t="s">
        <v>39</v>
      </c>
      <c r="G90" s="587"/>
      <c r="H90" s="572">
        <f>SUM(H91:H92)</f>
        <v>18072500</v>
      </c>
      <c r="I90" s="569">
        <f t="shared" si="0"/>
        <v>0.89979009461674342</v>
      </c>
      <c r="J90" s="570">
        <f t="shared" si="3"/>
        <v>81.233365610734538</v>
      </c>
      <c r="K90" s="571">
        <f t="shared" si="4"/>
        <v>81.233365610734538</v>
      </c>
      <c r="L90" s="570">
        <f t="shared" si="1"/>
        <v>0.73092977728919351</v>
      </c>
      <c r="M90" s="572">
        <f>SUM(M91:M92)</f>
        <v>14680900</v>
      </c>
      <c r="N90" s="570">
        <f t="shared" si="2"/>
        <v>7.3092977728919347E-3</v>
      </c>
      <c r="O90" s="572">
        <f t="shared" si="5"/>
        <v>3391600</v>
      </c>
      <c r="P90" s="578"/>
      <c r="Q90" s="578"/>
    </row>
    <row r="91" spans="1:17" ht="33">
      <c r="A91" s="573"/>
      <c r="B91" s="574"/>
      <c r="C91" s="575"/>
      <c r="D91" s="576"/>
      <c r="E91" s="576"/>
      <c r="F91" s="576"/>
      <c r="G91" s="577" t="s">
        <v>40</v>
      </c>
      <c r="H91" s="579">
        <f>[4]RekapRFK!G27</f>
        <v>16180900</v>
      </c>
      <c r="I91" s="580">
        <f t="shared" si="0"/>
        <v>0.80561148385580661</v>
      </c>
      <c r="J91" s="581">
        <f t="shared" si="3"/>
        <v>90.729811073549683</v>
      </c>
      <c r="K91" s="582">
        <f t="shared" si="4"/>
        <v>90.729811073549683</v>
      </c>
      <c r="L91" s="581">
        <f t="shared" si="1"/>
        <v>0.73092977728919351</v>
      </c>
      <c r="M91" s="578">
        <f>[4]RekapRFK!L27</f>
        <v>14680900</v>
      </c>
      <c r="N91" s="581">
        <f t="shared" si="2"/>
        <v>7.3092977728919347E-3</v>
      </c>
      <c r="O91" s="579">
        <f t="shared" si="5"/>
        <v>1500000</v>
      </c>
      <c r="P91" s="578"/>
      <c r="Q91" s="578"/>
    </row>
    <row r="92" spans="1:17" ht="33">
      <c r="A92" s="573"/>
      <c r="B92" s="574"/>
      <c r="C92" s="575"/>
      <c r="D92" s="576"/>
      <c r="E92" s="576"/>
      <c r="F92" s="576"/>
      <c r="G92" s="577" t="str">
        <f>[4]RekapRFK!F28</f>
        <v>Peningkatan Efektifitas Kegiatan Pemberdayaan Masyarakat di Wilayah Kecamatan</v>
      </c>
      <c r="H92" s="579">
        <f>[4]RekapRFK!G28</f>
        <v>1891600</v>
      </c>
      <c r="I92" s="580">
        <f t="shared" si="0"/>
        <v>9.4178610760936893E-2</v>
      </c>
      <c r="J92" s="581">
        <f t="shared" si="3"/>
        <v>0</v>
      </c>
      <c r="K92" s="582">
        <f t="shared" si="4"/>
        <v>0</v>
      </c>
      <c r="L92" s="581">
        <f t="shared" si="1"/>
        <v>0</v>
      </c>
      <c r="M92" s="578">
        <f>[4]RekapRFK!L28</f>
        <v>0</v>
      </c>
      <c r="N92" s="581">
        <f t="shared" si="2"/>
        <v>0</v>
      </c>
      <c r="O92" s="579">
        <f t="shared" si="5"/>
        <v>1891600</v>
      </c>
      <c r="P92" s="578"/>
      <c r="Q92" s="578"/>
    </row>
    <row r="93" spans="1:17" ht="16.5">
      <c r="A93" s="562"/>
      <c r="B93" s="563"/>
      <c r="C93" s="564">
        <v>4</v>
      </c>
      <c r="D93" s="565"/>
      <c r="E93" s="586" t="s">
        <v>41</v>
      </c>
      <c r="F93" s="586"/>
      <c r="G93" s="587"/>
      <c r="H93" s="572">
        <f>H94</f>
        <v>1610500</v>
      </c>
      <c r="I93" s="569">
        <f t="shared" si="0"/>
        <v>8.0183258950353595E-2</v>
      </c>
      <c r="J93" s="570">
        <f t="shared" si="3"/>
        <v>0</v>
      </c>
      <c r="K93" s="571">
        <f t="shared" si="4"/>
        <v>0</v>
      </c>
      <c r="L93" s="570">
        <f t="shared" si="1"/>
        <v>0</v>
      </c>
      <c r="M93" s="572">
        <f>M94</f>
        <v>0</v>
      </c>
      <c r="N93" s="570">
        <f t="shared" si="2"/>
        <v>0</v>
      </c>
      <c r="O93" s="572">
        <f t="shared" si="5"/>
        <v>1610500</v>
      </c>
      <c r="P93" s="572"/>
      <c r="Q93" s="572"/>
    </row>
    <row r="94" spans="1:17" ht="36" customHeight="1">
      <c r="A94" s="573"/>
      <c r="B94" s="574"/>
      <c r="C94" s="575"/>
      <c r="D94" s="576"/>
      <c r="E94" s="576"/>
      <c r="F94" s="586" t="s">
        <v>42</v>
      </c>
      <c r="G94" s="587"/>
      <c r="H94" s="572">
        <f>H95+H96</f>
        <v>1610500</v>
      </c>
      <c r="I94" s="569">
        <f t="shared" si="0"/>
        <v>8.0183258950353595E-2</v>
      </c>
      <c r="J94" s="570">
        <f t="shared" si="3"/>
        <v>0</v>
      </c>
      <c r="K94" s="571">
        <f t="shared" si="4"/>
        <v>0</v>
      </c>
      <c r="L94" s="570">
        <f t="shared" si="1"/>
        <v>0</v>
      </c>
      <c r="M94" s="572">
        <f>SUM(M95)</f>
        <v>0</v>
      </c>
      <c r="N94" s="570">
        <f t="shared" si="2"/>
        <v>0</v>
      </c>
      <c r="O94" s="572">
        <f t="shared" si="5"/>
        <v>1610500</v>
      </c>
      <c r="P94" s="578"/>
      <c r="Q94" s="578"/>
    </row>
    <row r="95" spans="1:17" ht="33">
      <c r="A95" s="573"/>
      <c r="B95" s="574"/>
      <c r="C95" s="575"/>
      <c r="D95" s="576"/>
      <c r="E95" s="576"/>
      <c r="F95" s="576"/>
      <c r="G95" s="577" t="str">
        <f>[4]RekapRFK!F29</f>
        <v>Sinergitas dengan kepolisian Negara Republik Indonesia , Tentara Nasional Indonesia  dan Instansi vertikal di wiilayah Kecamatan</v>
      </c>
      <c r="H95" s="579">
        <f>[4]RekapRFK!G29</f>
        <v>1610500</v>
      </c>
      <c r="I95" s="580">
        <f t="shared" si="0"/>
        <v>8.0183258950353595E-2</v>
      </c>
      <c r="J95" s="581">
        <f t="shared" si="3"/>
        <v>0</v>
      </c>
      <c r="K95" s="582">
        <f t="shared" si="4"/>
        <v>0</v>
      </c>
      <c r="L95" s="581">
        <f t="shared" si="1"/>
        <v>0</v>
      </c>
      <c r="M95" s="578">
        <f>[4]RekapRFK!L29</f>
        <v>0</v>
      </c>
      <c r="N95" s="581">
        <f t="shared" si="2"/>
        <v>0</v>
      </c>
      <c r="O95" s="579">
        <f t="shared" si="5"/>
        <v>1610500</v>
      </c>
      <c r="P95" s="578"/>
      <c r="Q95" s="578"/>
    </row>
    <row r="96" spans="1:17" ht="33">
      <c r="A96" s="573"/>
      <c r="B96" s="574"/>
      <c r="C96" s="575"/>
      <c r="D96" s="576"/>
      <c r="E96" s="576"/>
      <c r="F96" s="576"/>
      <c r="G96" s="577" t="str">
        <f>[4]RekapRFK!F30</f>
        <v>Harmonisasi Hubungan Dengan Tokoh Agama dan Tokoh Masyarakat</v>
      </c>
      <c r="H96" s="579">
        <f>[4]RekapRFK!G30</f>
        <v>0</v>
      </c>
      <c r="I96" s="580"/>
      <c r="J96" s="581"/>
      <c r="K96" s="582"/>
      <c r="L96" s="581"/>
      <c r="M96" s="578"/>
      <c r="N96" s="581"/>
      <c r="O96" s="579"/>
      <c r="P96" s="578"/>
      <c r="Q96" s="578"/>
    </row>
    <row r="97" spans="1:19" ht="16.5">
      <c r="A97" s="562"/>
      <c r="B97" s="563"/>
      <c r="C97" s="564">
        <v>5</v>
      </c>
      <c r="D97" s="565"/>
      <c r="E97" s="566" t="s">
        <v>43</v>
      </c>
      <c r="F97" s="566"/>
      <c r="G97" s="567"/>
      <c r="H97" s="572">
        <f>H98</f>
        <v>45240900</v>
      </c>
      <c r="I97" s="569">
        <f t="shared" si="0"/>
        <v>2.2524450790729911</v>
      </c>
      <c r="J97" s="570">
        <f t="shared" si="3"/>
        <v>0</v>
      </c>
      <c r="K97" s="571">
        <f t="shared" si="4"/>
        <v>0</v>
      </c>
      <c r="L97" s="570">
        <f t="shared" si="1"/>
        <v>0</v>
      </c>
      <c r="M97" s="572">
        <f>M98</f>
        <v>0</v>
      </c>
      <c r="N97" s="570">
        <f t="shared" si="2"/>
        <v>0</v>
      </c>
      <c r="O97" s="572">
        <f t="shared" si="5"/>
        <v>45240900</v>
      </c>
      <c r="P97" s="572"/>
      <c r="Q97" s="572"/>
    </row>
    <row r="98" spans="1:19" ht="31.5" customHeight="1">
      <c r="A98" s="562"/>
      <c r="B98" s="563"/>
      <c r="C98" s="564"/>
      <c r="D98" s="565"/>
      <c r="E98" s="565"/>
      <c r="F98" s="566" t="s">
        <v>44</v>
      </c>
      <c r="G98" s="567"/>
      <c r="H98" s="572">
        <f>SUM(H99)</f>
        <v>45240900</v>
      </c>
      <c r="I98" s="569">
        <f t="shared" si="0"/>
        <v>2.2524450790729911</v>
      </c>
      <c r="J98" s="570">
        <f t="shared" si="3"/>
        <v>0</v>
      </c>
      <c r="K98" s="571">
        <f t="shared" si="4"/>
        <v>0</v>
      </c>
      <c r="L98" s="570">
        <f t="shared" si="1"/>
        <v>0</v>
      </c>
      <c r="M98" s="572">
        <f>SUM(M99)</f>
        <v>0</v>
      </c>
      <c r="N98" s="570">
        <f t="shared" si="2"/>
        <v>0</v>
      </c>
      <c r="O98" s="572">
        <f t="shared" si="5"/>
        <v>45240900</v>
      </c>
      <c r="P98" s="572"/>
      <c r="Q98" s="572"/>
    </row>
    <row r="99" spans="1:19" ht="115.5">
      <c r="A99" s="573"/>
      <c r="B99" s="574"/>
      <c r="C99" s="575"/>
      <c r="D99" s="576"/>
      <c r="E99" s="576"/>
      <c r="F99" s="576"/>
      <c r="G99" s="577" t="s">
        <v>45</v>
      </c>
      <c r="H99" s="579">
        <f>[4]RekapRFK!G31</f>
        <v>45240900</v>
      </c>
      <c r="I99" s="580">
        <f t="shared" si="0"/>
        <v>2.2524450790729911</v>
      </c>
      <c r="J99" s="581">
        <f t="shared" si="3"/>
        <v>0</v>
      </c>
      <c r="K99" s="582">
        <f t="shared" si="4"/>
        <v>0</v>
      </c>
      <c r="L99" s="581">
        <f t="shared" si="1"/>
        <v>0</v>
      </c>
      <c r="M99" s="578">
        <f>[4]RekapRFK!L31</f>
        <v>0</v>
      </c>
      <c r="N99" s="581">
        <f t="shared" si="2"/>
        <v>0</v>
      </c>
      <c r="O99" s="579">
        <f t="shared" si="5"/>
        <v>45240900</v>
      </c>
      <c r="P99" s="578"/>
      <c r="Q99" s="578"/>
    </row>
    <row r="100" spans="1:19" ht="16.5">
      <c r="A100" s="588" t="s">
        <v>46</v>
      </c>
      <c r="B100" s="588"/>
      <c r="C100" s="588"/>
      <c r="D100" s="588"/>
      <c r="E100" s="588"/>
      <c r="F100" s="588"/>
      <c r="G100" s="588"/>
      <c r="H100" s="589">
        <f>H66+H68+H69+H70+H72+H74+H75+H76+H78+H80+H81+H83+H84+H85+H88+H91+H92+H95+H96+H99</f>
        <v>2008524000</v>
      </c>
      <c r="I100" s="589">
        <f>I64+I86+I89+I93+I97</f>
        <v>99.402546347467094</v>
      </c>
      <c r="J100" s="560">
        <f t="shared" si="3"/>
        <v>35.712103664183253</v>
      </c>
      <c r="K100" s="560">
        <f t="shared" si="4"/>
        <v>35.712103664183253</v>
      </c>
      <c r="L100" s="590">
        <f>L64+L86+L89+L93+L97</f>
        <v>35.712103664183246</v>
      </c>
      <c r="M100" s="589">
        <f>M64+M86+M89+M93+M97</f>
        <v>717286173</v>
      </c>
      <c r="N100" s="591">
        <f>N97+N93+N86+N64+N89</f>
        <v>0.35712103664183248</v>
      </c>
      <c r="O100" s="589">
        <f>O63</f>
        <v>1291237827</v>
      </c>
      <c r="P100" s="592"/>
      <c r="Q100" s="592"/>
    </row>
    <row r="101" spans="1:19">
      <c r="S101" s="593"/>
    </row>
    <row r="102" spans="1:19">
      <c r="O102" t="str">
        <f>[4]rincian!P90</f>
        <v>Polebunging, 31 Mei 2025</v>
      </c>
      <c r="S102" s="274"/>
    </row>
    <row r="103" spans="1:19">
      <c r="H103" s="263"/>
      <c r="O103" s="594" t="str">
        <f>[4]RekapRFK!N35</f>
        <v>Plt.CAMAT BONTOMANAI</v>
      </c>
    </row>
    <row r="105" spans="1:19" ht="15">
      <c r="S105" s="595"/>
    </row>
    <row r="107" spans="1:19">
      <c r="O107" s="596" t="str">
        <f>[4]RekapRFK!N40</f>
        <v>MUHAMMAD ASRI,S.Sos.,M.M</v>
      </c>
    </row>
    <row r="108" spans="1:19">
      <c r="O108" t="str">
        <f>[4]RekapRFK!N41</f>
        <v>Nip. 19781230 200502 1 005</v>
      </c>
    </row>
  </sheetData>
  <mergeCells count="33">
    <mergeCell ref="E93:G93"/>
    <mergeCell ref="F94:G94"/>
    <mergeCell ref="E97:G97"/>
    <mergeCell ref="F98:G98"/>
    <mergeCell ref="A100:G100"/>
    <mergeCell ref="F79:G79"/>
    <mergeCell ref="F82:G82"/>
    <mergeCell ref="E86:G86"/>
    <mergeCell ref="F87:G87"/>
    <mergeCell ref="E89:G89"/>
    <mergeCell ref="F90:G90"/>
    <mergeCell ref="A61:C61"/>
    <mergeCell ref="D61:G61"/>
    <mergeCell ref="D63:G63"/>
    <mergeCell ref="E64:G64"/>
    <mergeCell ref="F67:G67"/>
    <mergeCell ref="F73:G73"/>
    <mergeCell ref="P58:P60"/>
    <mergeCell ref="Q58:Q60"/>
    <mergeCell ref="J59:J60"/>
    <mergeCell ref="K59:K60"/>
    <mergeCell ref="L59:L60"/>
    <mergeCell ref="M59:N59"/>
    <mergeCell ref="A52:Q52"/>
    <mergeCell ref="A53:Q53"/>
    <mergeCell ref="A54:Q54"/>
    <mergeCell ref="A58:C60"/>
    <mergeCell ref="D58:G60"/>
    <mergeCell ref="H58:H60"/>
    <mergeCell ref="I58:I60"/>
    <mergeCell ref="J58:K58"/>
    <mergeCell ref="L58:N58"/>
    <mergeCell ref="O58:O60"/>
  </mergeCells>
  <pageMargins left="0.70866141732283505" right="0.70866141732283505" top="0.74803149606299202" bottom="0.74803149606299202" header="0.31496062992126" footer="0.31496062992126"/>
  <pageSetup paperSize="5" scale="78" orientation="landscape" r:id="rId1"/>
  <rowBreaks count="2" manualBreakCount="2">
    <brk id="51" max="17" man="1"/>
    <brk id="83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310A9-1D03-42A5-A167-CBDC0D65F4CE}">
  <sheetPr>
    <tabColor rgb="FFFF3300"/>
  </sheetPr>
  <dimension ref="B1:Z587"/>
  <sheetViews>
    <sheetView showWhiteSpace="0" view="pageBreakPreview" topLeftCell="A560" zoomScale="60" zoomScaleNormal="80" zoomScalePageLayoutView="75" workbookViewId="0">
      <selection activeCell="I583" sqref="I583"/>
    </sheetView>
  </sheetViews>
  <sheetFormatPr defaultColWidth="9.28515625" defaultRowHeight="15"/>
  <cols>
    <col min="1" max="1" width="2.28515625" style="602" customWidth="1"/>
    <col min="2" max="2" width="7" style="602" customWidth="1"/>
    <col min="3" max="3" width="8.5703125" style="602" customWidth="1"/>
    <col min="4" max="4" width="2.7109375" style="602" customWidth="1"/>
    <col min="5" max="5" width="43.140625" style="602" customWidth="1"/>
    <col min="6" max="6" width="9.28515625" style="845" customWidth="1"/>
    <col min="7" max="7" width="14.28515625" style="602" customWidth="1"/>
    <col min="8" max="8" width="16.7109375" style="602" customWidth="1"/>
    <col min="9" max="9" width="16.140625" style="602" customWidth="1"/>
    <col min="10" max="10" width="9.7109375" style="602" customWidth="1"/>
    <col min="11" max="11" width="12" style="602" customWidth="1"/>
    <col min="12" max="12" width="8.42578125" style="602" customWidth="1"/>
    <col min="13" max="13" width="7.7109375" style="602" customWidth="1"/>
    <col min="14" max="14" width="7" style="602" customWidth="1"/>
    <col min="15" max="15" width="9.28515625" style="602" customWidth="1"/>
    <col min="16" max="16" width="15.5703125" style="602" customWidth="1"/>
    <col min="17" max="17" width="11.42578125" style="602" customWidth="1"/>
    <col min="18" max="18" width="16.5703125" style="602" customWidth="1"/>
    <col min="19" max="19" width="1.5703125" style="602" customWidth="1"/>
    <col min="20" max="20" width="18.7109375" style="602" customWidth="1"/>
    <col min="21" max="21" width="25.28515625" style="602" customWidth="1"/>
    <col min="22" max="22" width="0.5703125" style="602" customWidth="1"/>
    <col min="23" max="25" width="18.7109375" style="602" customWidth="1"/>
    <col min="26" max="26" width="20.7109375" style="602" customWidth="1"/>
    <col min="27" max="16384" width="9.28515625" style="602"/>
  </cols>
  <sheetData>
    <row r="1" spans="2:19" ht="15.95" hidden="1" customHeight="1">
      <c r="B1" s="597" t="s">
        <v>47</v>
      </c>
      <c r="C1" s="598"/>
      <c r="D1" s="598"/>
      <c r="E1" s="599"/>
      <c r="F1" s="600"/>
      <c r="G1" s="601"/>
      <c r="H1" s="601"/>
      <c r="I1" s="601"/>
      <c r="J1" s="601"/>
      <c r="K1" s="601"/>
      <c r="L1" s="601"/>
      <c r="M1" s="601"/>
      <c r="N1" s="601"/>
      <c r="O1" s="601"/>
      <c r="P1" s="601"/>
      <c r="Q1" s="601"/>
      <c r="R1" s="601"/>
      <c r="S1" s="601"/>
    </row>
    <row r="2" spans="2:19" hidden="1">
      <c r="B2" s="603" t="s">
        <v>48</v>
      </c>
      <c r="C2" s="604"/>
      <c r="D2" s="604"/>
      <c r="E2" s="605"/>
      <c r="F2" s="600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</row>
    <row r="3" spans="2:19" ht="16.5" hidden="1">
      <c r="B3" s="601"/>
      <c r="C3" s="601"/>
      <c r="D3" s="601"/>
      <c r="E3" s="601"/>
      <c r="F3" s="600"/>
      <c r="G3" s="601"/>
      <c r="H3" s="606" t="s">
        <v>49</v>
      </c>
      <c r="I3" s="606"/>
      <c r="J3" s="606"/>
      <c r="K3" s="606"/>
      <c r="L3" s="607"/>
      <c r="M3" s="607"/>
      <c r="N3" s="601"/>
      <c r="O3" s="601"/>
      <c r="P3" s="601"/>
      <c r="Q3" s="601"/>
      <c r="R3" s="601"/>
      <c r="S3" s="601"/>
    </row>
    <row r="4" spans="2:19" ht="16.5" hidden="1">
      <c r="B4" s="601"/>
      <c r="C4" s="601"/>
      <c r="D4" s="601"/>
      <c r="E4" s="601"/>
      <c r="F4" s="600"/>
      <c r="G4" s="601"/>
      <c r="H4" s="606" t="s">
        <v>50</v>
      </c>
      <c r="I4" s="606"/>
      <c r="J4" s="606"/>
      <c r="K4" s="606"/>
      <c r="L4" s="607"/>
      <c r="M4" s="607"/>
      <c r="N4" s="601"/>
      <c r="O4" s="601"/>
      <c r="P4" s="601"/>
      <c r="Q4" s="601"/>
      <c r="R4" s="601"/>
      <c r="S4" s="601"/>
    </row>
    <row r="5" spans="2:19" ht="16.5" hidden="1">
      <c r="B5" s="601"/>
      <c r="C5" s="601"/>
      <c r="D5" s="601"/>
      <c r="E5" s="601"/>
      <c r="F5" s="600"/>
      <c r="G5" s="601"/>
      <c r="H5" s="606" t="s">
        <v>51</v>
      </c>
      <c r="I5" s="606"/>
      <c r="J5" s="606"/>
      <c r="K5" s="606"/>
      <c r="L5" s="607"/>
      <c r="M5" s="607"/>
      <c r="N5" s="601"/>
      <c r="O5" s="601"/>
      <c r="P5" s="601"/>
      <c r="Q5" s="601"/>
      <c r="R5" s="601"/>
      <c r="S5" s="601"/>
    </row>
    <row r="6" spans="2:19" ht="13.5" hidden="1" customHeight="1">
      <c r="B6" s="608" t="s">
        <v>52</v>
      </c>
      <c r="C6" s="608"/>
      <c r="D6" s="609" t="s">
        <v>3</v>
      </c>
      <c r="E6" s="601" t="s">
        <v>53</v>
      </c>
      <c r="F6" s="600"/>
      <c r="G6" s="601"/>
      <c r="H6" s="607"/>
      <c r="I6" s="607"/>
      <c r="J6" s="607"/>
      <c r="K6" s="607"/>
      <c r="L6" s="607"/>
      <c r="M6" s="607"/>
      <c r="N6" s="608"/>
      <c r="O6" s="608"/>
      <c r="P6" s="601"/>
      <c r="Q6" s="601"/>
      <c r="R6" s="601"/>
      <c r="S6" s="601"/>
    </row>
    <row r="7" spans="2:19" ht="13.5" hidden="1" customHeight="1">
      <c r="B7" s="608" t="s">
        <v>54</v>
      </c>
      <c r="C7" s="608"/>
      <c r="D7" s="609" t="s">
        <v>3</v>
      </c>
      <c r="E7" s="601" t="s">
        <v>55</v>
      </c>
      <c r="F7" s="600"/>
      <c r="G7" s="601"/>
      <c r="H7" s="607"/>
      <c r="I7" s="607"/>
      <c r="J7" s="607"/>
      <c r="K7" s="607"/>
      <c r="L7" s="607"/>
      <c r="M7" s="607"/>
      <c r="N7" s="608"/>
      <c r="O7" s="608"/>
      <c r="P7" s="601"/>
      <c r="Q7" s="601"/>
      <c r="R7" s="601"/>
      <c r="S7" s="601"/>
    </row>
    <row r="8" spans="2:19" ht="13.5" hidden="1" customHeight="1">
      <c r="B8" s="608" t="s">
        <v>56</v>
      </c>
      <c r="C8" s="608"/>
      <c r="D8" s="609" t="s">
        <v>3</v>
      </c>
      <c r="E8" s="601" t="s">
        <v>57</v>
      </c>
      <c r="F8" s="600"/>
      <c r="G8" s="601"/>
      <c r="H8" s="607"/>
      <c r="I8" s="607"/>
      <c r="J8" s="607"/>
      <c r="K8" s="607"/>
      <c r="L8" s="607"/>
      <c r="M8" s="601"/>
      <c r="N8" s="601"/>
      <c r="O8" s="601"/>
      <c r="P8" s="608"/>
      <c r="Q8" s="608"/>
      <c r="R8" s="601"/>
      <c r="S8" s="601"/>
    </row>
    <row r="9" spans="2:19" hidden="1">
      <c r="B9" s="608" t="s">
        <v>58</v>
      </c>
      <c r="C9" s="608"/>
      <c r="D9" s="609" t="s">
        <v>3</v>
      </c>
      <c r="E9" s="601" t="s">
        <v>59</v>
      </c>
      <c r="F9" s="600"/>
      <c r="G9" s="601"/>
      <c r="H9" s="601"/>
      <c r="I9" s="601"/>
      <c r="J9" s="601"/>
      <c r="K9" s="601"/>
      <c r="L9" s="601"/>
      <c r="M9" s="601"/>
      <c r="N9" s="601" t="s">
        <v>60</v>
      </c>
      <c r="O9" s="601"/>
      <c r="P9" s="601"/>
      <c r="Q9" s="601"/>
      <c r="R9" s="601"/>
      <c r="S9" s="601"/>
    </row>
    <row r="10" spans="2:19" hidden="1">
      <c r="B10" s="608"/>
      <c r="C10" s="608"/>
      <c r="D10" s="608"/>
      <c r="E10" s="601"/>
      <c r="F10" s="600"/>
      <c r="G10" s="601"/>
      <c r="H10" s="601"/>
      <c r="I10" s="601"/>
      <c r="J10" s="601"/>
      <c r="K10" s="601"/>
      <c r="L10" s="601"/>
      <c r="M10" s="601"/>
      <c r="N10" s="601"/>
      <c r="O10" s="601"/>
      <c r="P10" s="600"/>
      <c r="Q10" s="600"/>
      <c r="R10" s="601"/>
      <c r="S10" s="601"/>
    </row>
    <row r="11" spans="2:19" ht="26.65" hidden="1" customHeight="1">
      <c r="B11" s="610" t="s">
        <v>61</v>
      </c>
      <c r="C11" s="611" t="s">
        <v>62</v>
      </c>
      <c r="D11" s="612"/>
      <c r="E11" s="613"/>
      <c r="F11" s="614" t="s">
        <v>63</v>
      </c>
      <c r="G11" s="615" t="s">
        <v>64</v>
      </c>
      <c r="H11" s="616"/>
      <c r="I11" s="617" t="s">
        <v>65</v>
      </c>
      <c r="J11" s="617" t="s">
        <v>66</v>
      </c>
      <c r="K11" s="617" t="s">
        <v>67</v>
      </c>
      <c r="L11" s="617" t="s">
        <v>68</v>
      </c>
      <c r="M11" s="618" t="s">
        <v>69</v>
      </c>
      <c r="N11" s="619"/>
      <c r="O11" s="618" t="s">
        <v>70</v>
      </c>
      <c r="P11" s="620"/>
      <c r="Q11" s="620"/>
      <c r="R11" s="621" t="s">
        <v>71</v>
      </c>
      <c r="S11" s="601"/>
    </row>
    <row r="12" spans="2:19" hidden="1">
      <c r="B12" s="622"/>
      <c r="C12" s="623"/>
      <c r="D12" s="624"/>
      <c r="E12" s="625"/>
      <c r="F12" s="626"/>
      <c r="G12" s="627" t="s">
        <v>72</v>
      </c>
      <c r="H12" s="627" t="s">
        <v>73</v>
      </c>
      <c r="I12" s="628"/>
      <c r="J12" s="627"/>
      <c r="K12" s="627"/>
      <c r="L12" s="629"/>
      <c r="M12" s="627" t="s">
        <v>16</v>
      </c>
      <c r="N12" s="630" t="s">
        <v>15</v>
      </c>
      <c r="O12" s="630" t="s">
        <v>16</v>
      </c>
      <c r="P12" s="631" t="s">
        <v>15</v>
      </c>
      <c r="Q12" s="632"/>
      <c r="R12" s="633"/>
      <c r="S12" s="601"/>
    </row>
    <row r="13" spans="2:19" hidden="1">
      <c r="B13" s="634"/>
      <c r="C13" s="635"/>
      <c r="D13" s="636"/>
      <c r="E13" s="637"/>
      <c r="F13" s="638"/>
      <c r="G13" s="639"/>
      <c r="H13" s="639"/>
      <c r="I13" s="640"/>
      <c r="J13" s="639"/>
      <c r="K13" s="639"/>
      <c r="L13" s="641"/>
      <c r="M13" s="640"/>
      <c r="N13" s="639"/>
      <c r="O13" s="639"/>
      <c r="P13" s="642" t="s">
        <v>74</v>
      </c>
      <c r="Q13" s="643" t="s">
        <v>18</v>
      </c>
      <c r="R13" s="633"/>
      <c r="S13" s="601"/>
    </row>
    <row r="14" spans="2:19" hidden="1">
      <c r="B14" s="644">
        <v>1</v>
      </c>
      <c r="C14" s="645">
        <v>2</v>
      </c>
      <c r="D14" s="646"/>
      <c r="E14" s="647"/>
      <c r="F14" s="648">
        <v>3</v>
      </c>
      <c r="G14" s="649">
        <v>4</v>
      </c>
      <c r="H14" s="649">
        <v>5</v>
      </c>
      <c r="I14" s="649">
        <v>6</v>
      </c>
      <c r="J14" s="649">
        <v>7</v>
      </c>
      <c r="K14" s="649">
        <v>8</v>
      </c>
      <c r="L14" s="649">
        <v>9</v>
      </c>
      <c r="M14" s="649">
        <v>10</v>
      </c>
      <c r="N14" s="649">
        <v>11</v>
      </c>
      <c r="O14" s="649">
        <v>12</v>
      </c>
      <c r="P14" s="649">
        <v>13</v>
      </c>
      <c r="Q14" s="650">
        <v>14</v>
      </c>
      <c r="R14" s="651">
        <v>15</v>
      </c>
      <c r="S14" s="601"/>
    </row>
    <row r="15" spans="2:19" ht="20.45" hidden="1" customHeight="1">
      <c r="B15" s="652">
        <v>1</v>
      </c>
      <c r="C15" s="653" t="s">
        <v>75</v>
      </c>
      <c r="D15" s="601"/>
      <c r="E15" s="654"/>
      <c r="F15" s="655"/>
      <c r="G15" s="656" t="s">
        <v>76</v>
      </c>
      <c r="H15" s="656" t="s">
        <v>77</v>
      </c>
      <c r="I15" s="657">
        <v>0</v>
      </c>
      <c r="J15" s="658" t="s">
        <v>78</v>
      </c>
      <c r="K15" s="659" t="s">
        <v>78</v>
      </c>
      <c r="L15" s="660">
        <v>0</v>
      </c>
      <c r="M15" s="661">
        <v>0</v>
      </c>
      <c r="N15" s="662">
        <v>0</v>
      </c>
      <c r="O15" s="662">
        <f>L15*M15/100</f>
        <v>0</v>
      </c>
      <c r="P15" s="657">
        <v>0</v>
      </c>
      <c r="Q15" s="935">
        <f>L15*M15/100</f>
        <v>0</v>
      </c>
      <c r="R15" s="664">
        <f>I15-P15</f>
        <v>0</v>
      </c>
      <c r="S15" s="601"/>
    </row>
    <row r="16" spans="2:19" ht="22.15" hidden="1" customHeight="1">
      <c r="B16" s="652">
        <v>2</v>
      </c>
      <c r="C16" s="653" t="s">
        <v>79</v>
      </c>
      <c r="D16" s="601"/>
      <c r="E16" s="654"/>
      <c r="F16" s="655"/>
      <c r="G16" s="665"/>
      <c r="H16" s="665"/>
      <c r="I16" s="657">
        <v>0</v>
      </c>
      <c r="J16" s="658"/>
      <c r="K16" s="666"/>
      <c r="L16" s="660">
        <v>0</v>
      </c>
      <c r="M16" s="661">
        <v>0</v>
      </c>
      <c r="N16" s="662">
        <v>0</v>
      </c>
      <c r="O16" s="662">
        <f>L16*M16/100</f>
        <v>0</v>
      </c>
      <c r="P16" s="657">
        <v>0</v>
      </c>
      <c r="Q16" s="935">
        <f>L16*M16/100</f>
        <v>0</v>
      </c>
      <c r="R16" s="664">
        <f>I16-P16</f>
        <v>0</v>
      </c>
      <c r="S16" s="601"/>
    </row>
    <row r="17" spans="2:19" hidden="1">
      <c r="B17" s="936"/>
      <c r="C17" s="653"/>
      <c r="D17" s="601"/>
      <c r="E17" s="654"/>
      <c r="F17" s="655"/>
      <c r="G17" s="665"/>
      <c r="H17" s="665"/>
      <c r="I17" s="657"/>
      <c r="J17" s="658"/>
      <c r="K17" s="666"/>
      <c r="L17" s="668"/>
      <c r="M17" s="661"/>
      <c r="N17" s="662"/>
      <c r="O17" s="662"/>
      <c r="P17" s="657"/>
      <c r="Q17" s="935"/>
      <c r="R17" s="664"/>
      <c r="S17" s="601"/>
    </row>
    <row r="18" spans="2:19" hidden="1">
      <c r="B18" s="936"/>
      <c r="C18" s="653"/>
      <c r="D18" s="601"/>
      <c r="E18" s="654"/>
      <c r="F18" s="655"/>
      <c r="G18" s="665"/>
      <c r="H18" s="665"/>
      <c r="I18" s="657"/>
      <c r="J18" s="658"/>
      <c r="K18" s="666"/>
      <c r="L18" s="668"/>
      <c r="M18" s="661"/>
      <c r="N18" s="662"/>
      <c r="O18" s="662"/>
      <c r="P18" s="657"/>
      <c r="Q18" s="935"/>
      <c r="R18" s="664"/>
      <c r="S18" s="601"/>
    </row>
    <row r="19" spans="2:19" hidden="1">
      <c r="B19" s="936"/>
      <c r="C19" s="653"/>
      <c r="D19" s="601"/>
      <c r="E19" s="654"/>
      <c r="F19" s="655"/>
      <c r="G19" s="665"/>
      <c r="H19" s="665"/>
      <c r="I19" s="657"/>
      <c r="J19" s="658"/>
      <c r="K19" s="666"/>
      <c r="L19" s="668"/>
      <c r="M19" s="661"/>
      <c r="N19" s="662"/>
      <c r="O19" s="662"/>
      <c r="P19" s="657"/>
      <c r="Q19" s="935"/>
      <c r="R19" s="664"/>
      <c r="S19" s="601"/>
    </row>
    <row r="20" spans="2:19" hidden="1">
      <c r="B20" s="936"/>
      <c r="C20" s="653"/>
      <c r="D20" s="601"/>
      <c r="E20" s="654"/>
      <c r="F20" s="655"/>
      <c r="G20" s="665"/>
      <c r="H20" s="665"/>
      <c r="I20" s="657"/>
      <c r="J20" s="658"/>
      <c r="K20" s="666"/>
      <c r="L20" s="668"/>
      <c r="M20" s="661"/>
      <c r="N20" s="662"/>
      <c r="O20" s="662"/>
      <c r="P20" s="657"/>
      <c r="Q20" s="935"/>
      <c r="R20" s="664"/>
      <c r="S20" s="601"/>
    </row>
    <row r="21" spans="2:19" hidden="1">
      <c r="B21" s="936"/>
      <c r="C21" s="653"/>
      <c r="D21" s="601"/>
      <c r="E21" s="654"/>
      <c r="F21" s="655"/>
      <c r="G21" s="665"/>
      <c r="H21" s="665"/>
      <c r="I21" s="657"/>
      <c r="J21" s="658"/>
      <c r="K21" s="666"/>
      <c r="L21" s="668"/>
      <c r="M21" s="661"/>
      <c r="N21" s="662"/>
      <c r="O21" s="662"/>
      <c r="P21" s="657"/>
      <c r="Q21" s="935"/>
      <c r="R21" s="664"/>
      <c r="S21" s="601"/>
    </row>
    <row r="22" spans="2:19" hidden="1">
      <c r="B22" s="936"/>
      <c r="C22" s="653"/>
      <c r="D22" s="601"/>
      <c r="E22" s="654"/>
      <c r="F22" s="655"/>
      <c r="G22" s="665"/>
      <c r="H22" s="665"/>
      <c r="I22" s="657"/>
      <c r="J22" s="658"/>
      <c r="K22" s="666"/>
      <c r="L22" s="668"/>
      <c r="M22" s="661"/>
      <c r="N22" s="662"/>
      <c r="O22" s="662"/>
      <c r="P22" s="657"/>
      <c r="Q22" s="935"/>
      <c r="R22" s="664"/>
      <c r="S22" s="601"/>
    </row>
    <row r="23" spans="2:19" hidden="1">
      <c r="B23" s="936"/>
      <c r="C23" s="653"/>
      <c r="D23" s="601"/>
      <c r="E23" s="654"/>
      <c r="F23" s="655"/>
      <c r="G23" s="665"/>
      <c r="H23" s="665"/>
      <c r="I23" s="657"/>
      <c r="J23" s="658"/>
      <c r="K23" s="666"/>
      <c r="L23" s="668"/>
      <c r="M23" s="661"/>
      <c r="N23" s="662"/>
      <c r="O23" s="662"/>
      <c r="P23" s="657"/>
      <c r="Q23" s="935"/>
      <c r="R23" s="664"/>
      <c r="S23" s="601"/>
    </row>
    <row r="24" spans="2:19" hidden="1">
      <c r="B24" s="669"/>
      <c r="C24" s="670"/>
      <c r="D24" s="601"/>
      <c r="E24" s="654"/>
      <c r="F24" s="655"/>
      <c r="G24" s="671"/>
      <c r="H24" s="671"/>
      <c r="I24" s="657"/>
      <c r="J24" s="658"/>
      <c r="K24" s="658"/>
      <c r="L24" s="668"/>
      <c r="M24" s="672"/>
      <c r="N24" s="662"/>
      <c r="O24" s="662"/>
      <c r="P24" s="657"/>
      <c r="Q24" s="937"/>
      <c r="R24" s="674"/>
      <c r="S24" s="601"/>
    </row>
    <row r="25" spans="2:19" ht="21" hidden="1" thickBot="1">
      <c r="B25" s="675" t="s">
        <v>80</v>
      </c>
      <c r="C25" s="676"/>
      <c r="D25" s="676"/>
      <c r="E25" s="676"/>
      <c r="F25" s="676"/>
      <c r="G25" s="676"/>
      <c r="H25" s="677"/>
      <c r="I25" s="678">
        <f>SUM(I15:I24)</f>
        <v>0</v>
      </c>
      <c r="J25" s="679" t="s">
        <v>81</v>
      </c>
      <c r="K25" s="680"/>
      <c r="L25" s="681">
        <f>SUM(L15:L24)</f>
        <v>0</v>
      </c>
      <c r="M25" s="682"/>
      <c r="N25" s="682">
        <f>SUM(N15:N24)</f>
        <v>0</v>
      </c>
      <c r="O25" s="682">
        <f>SUM(O15:O23)</f>
        <v>0</v>
      </c>
      <c r="P25" s="683">
        <f>SUM(P15:P24)</f>
        <v>0</v>
      </c>
      <c r="Q25" s="684">
        <f>SUM(Q15:Q24)</f>
        <v>0</v>
      </c>
      <c r="R25" s="685">
        <f>SUM(R15:R24)</f>
        <v>0</v>
      </c>
      <c r="S25" s="601"/>
    </row>
    <row r="26" spans="2:19" hidden="1">
      <c r="B26" s="601"/>
      <c r="C26" s="601"/>
      <c r="D26" s="601"/>
      <c r="E26" s="601"/>
      <c r="F26" s="600"/>
      <c r="G26" s="601"/>
      <c r="H26" s="601"/>
      <c r="I26" s="601"/>
      <c r="J26" s="601"/>
      <c r="K26" s="601"/>
      <c r="L26" s="601"/>
      <c r="M26" s="601"/>
      <c r="N26" s="601"/>
      <c r="O26" s="601"/>
      <c r="P26" s="601"/>
      <c r="Q26" s="601"/>
      <c r="R26" s="601"/>
      <c r="S26" s="601"/>
    </row>
    <row r="27" spans="2:19" hidden="1">
      <c r="B27" s="601"/>
      <c r="C27" s="601"/>
      <c r="D27" s="601"/>
      <c r="E27" s="601"/>
      <c r="F27" s="600"/>
      <c r="G27" s="601"/>
      <c r="H27" s="601"/>
      <c r="I27" s="686"/>
      <c r="J27" s="601"/>
      <c r="K27" s="601"/>
      <c r="L27" s="601"/>
      <c r="M27" s="601"/>
      <c r="N27" s="601"/>
      <c r="O27" s="687"/>
      <c r="P27" s="687" t="s">
        <v>82</v>
      </c>
      <c r="Q27" s="601"/>
      <c r="R27" s="601"/>
      <c r="S27" s="601"/>
    </row>
    <row r="28" spans="2:19" hidden="1">
      <c r="B28" s="601"/>
      <c r="C28" s="601"/>
      <c r="D28" s="601"/>
      <c r="E28" s="601"/>
      <c r="F28" s="600"/>
      <c r="G28" s="601"/>
      <c r="H28" s="601"/>
      <c r="I28" s="601"/>
      <c r="J28" s="601"/>
      <c r="K28" s="601"/>
      <c r="L28" s="601"/>
      <c r="M28" s="601"/>
      <c r="N28" s="601"/>
      <c r="O28" s="688"/>
      <c r="P28" s="688" t="s">
        <v>83</v>
      </c>
      <c r="Q28" s="601"/>
      <c r="R28" s="601"/>
      <c r="S28" s="601"/>
    </row>
    <row r="29" spans="2:19" hidden="1">
      <c r="B29" s="601"/>
      <c r="C29" s="601"/>
      <c r="D29" s="601"/>
      <c r="E29" s="601"/>
      <c r="F29" s="600"/>
      <c r="G29" s="601"/>
      <c r="H29" s="601"/>
      <c r="I29" s="686"/>
      <c r="J29" s="601"/>
      <c r="K29" s="601"/>
      <c r="L29" s="601"/>
      <c r="M29" s="601"/>
      <c r="N29" s="601"/>
      <c r="O29" s="688"/>
      <c r="P29" s="688"/>
      <c r="Q29" s="601"/>
      <c r="R29" s="601"/>
      <c r="S29" s="601"/>
    </row>
    <row r="30" spans="2:19" hidden="1">
      <c r="B30" s="601"/>
      <c r="C30" s="601"/>
      <c r="D30" s="601"/>
      <c r="E30" s="601"/>
      <c r="F30" s="600"/>
      <c r="G30" s="601"/>
      <c r="H30" s="601"/>
      <c r="I30" s="601"/>
      <c r="J30" s="601"/>
      <c r="K30" s="601"/>
      <c r="L30" s="601"/>
      <c r="M30" s="601"/>
      <c r="N30" s="601"/>
      <c r="O30" s="688"/>
      <c r="P30" s="688"/>
      <c r="Q30" s="601"/>
      <c r="R30" s="601"/>
      <c r="S30" s="601"/>
    </row>
    <row r="31" spans="2:19" hidden="1">
      <c r="B31" s="601"/>
      <c r="C31" s="601"/>
      <c r="D31" s="601"/>
      <c r="E31" s="601"/>
      <c r="F31" s="600"/>
      <c r="G31" s="601"/>
      <c r="H31" s="601"/>
      <c r="I31" s="601"/>
      <c r="J31" s="601"/>
      <c r="K31" s="601"/>
      <c r="L31" s="601"/>
      <c r="M31" s="601"/>
      <c r="N31" s="601"/>
      <c r="O31" s="601"/>
      <c r="P31" s="601"/>
      <c r="Q31" s="601"/>
      <c r="R31" s="601"/>
      <c r="S31" s="601"/>
    </row>
    <row r="32" spans="2:19" hidden="1">
      <c r="B32" s="601"/>
      <c r="C32" s="601"/>
      <c r="D32" s="601"/>
      <c r="E32" s="601"/>
      <c r="F32" s="600"/>
      <c r="G32" s="601"/>
      <c r="H32" s="601"/>
      <c r="I32" s="601"/>
      <c r="J32" s="601"/>
      <c r="K32" s="601"/>
      <c r="L32" s="601"/>
      <c r="M32" s="601"/>
      <c r="N32" s="601"/>
      <c r="O32" s="689"/>
      <c r="P32" s="689" t="s">
        <v>84</v>
      </c>
      <c r="Q32" s="601"/>
      <c r="R32" s="601"/>
      <c r="S32" s="601"/>
    </row>
    <row r="33" spans="2:19" hidden="1">
      <c r="B33" s="601"/>
      <c r="C33" s="601"/>
      <c r="D33" s="601"/>
      <c r="E33" s="601"/>
      <c r="F33" s="600"/>
      <c r="G33" s="601"/>
      <c r="H33" s="601"/>
      <c r="I33" s="601"/>
      <c r="J33" s="601"/>
      <c r="K33" s="601"/>
      <c r="L33" s="601"/>
      <c r="M33" s="601"/>
      <c r="N33" s="601"/>
      <c r="O33" s="687"/>
      <c r="P33" s="690" t="s">
        <v>85</v>
      </c>
      <c r="Q33" s="601"/>
      <c r="R33" s="601"/>
      <c r="S33" s="601"/>
    </row>
    <row r="34" spans="2:19">
      <c r="B34" s="597" t="s">
        <v>47</v>
      </c>
      <c r="C34" s="598"/>
      <c r="D34" s="598"/>
      <c r="E34" s="599"/>
      <c r="F34" s="600"/>
      <c r="G34" s="601"/>
      <c r="H34" s="601"/>
      <c r="I34" s="601"/>
      <c r="J34" s="601"/>
      <c r="K34" s="601"/>
      <c r="L34" s="601"/>
      <c r="M34" s="601"/>
      <c r="N34" s="601"/>
      <c r="O34" s="601"/>
      <c r="P34" s="601"/>
      <c r="Q34" s="601"/>
      <c r="R34" s="601"/>
      <c r="S34" s="601"/>
    </row>
    <row r="35" spans="2:19">
      <c r="B35" s="603" t="s">
        <v>48</v>
      </c>
      <c r="C35" s="604"/>
      <c r="D35" s="604"/>
      <c r="E35" s="605"/>
      <c r="F35" s="600"/>
      <c r="G35" s="601"/>
      <c r="H35" s="601"/>
      <c r="I35" s="601"/>
      <c r="J35" s="601"/>
      <c r="K35" s="601"/>
      <c r="L35" s="601"/>
      <c r="M35" s="601"/>
      <c r="N35" s="601"/>
      <c r="O35" s="601"/>
      <c r="P35" s="601"/>
      <c r="Q35" s="601"/>
      <c r="R35" s="601"/>
      <c r="S35" s="601"/>
    </row>
    <row r="36" spans="2:19" ht="16.5">
      <c r="B36" s="601"/>
      <c r="C36" s="601"/>
      <c r="D36" s="601"/>
      <c r="E36" s="601"/>
      <c r="F36" s="600"/>
      <c r="G36" s="601"/>
      <c r="H36" s="606" t="s">
        <v>49</v>
      </c>
      <c r="I36" s="606"/>
      <c r="J36" s="606"/>
      <c r="K36" s="606"/>
      <c r="L36" s="607"/>
      <c r="M36" s="607"/>
      <c r="N36" s="601"/>
      <c r="O36" s="601"/>
      <c r="P36" s="601"/>
      <c r="Q36" s="601"/>
      <c r="R36" s="601"/>
      <c r="S36" s="601"/>
    </row>
    <row r="37" spans="2:19" ht="16.5">
      <c r="B37" s="601"/>
      <c r="C37" s="601"/>
      <c r="D37" s="601"/>
      <c r="E37" s="601"/>
      <c r="F37" s="600"/>
      <c r="G37" s="601"/>
      <c r="H37" s="606" t="s">
        <v>50</v>
      </c>
      <c r="I37" s="606"/>
      <c r="J37" s="606"/>
      <c r="K37" s="606"/>
      <c r="L37" s="607"/>
      <c r="M37" s="607"/>
      <c r="N37" s="601"/>
      <c r="O37" s="601"/>
      <c r="P37" s="601"/>
      <c r="Q37" s="601"/>
      <c r="R37" s="601"/>
      <c r="S37" s="601"/>
    </row>
    <row r="38" spans="2:19" ht="16.5">
      <c r="B38" s="601"/>
      <c r="C38" s="601"/>
      <c r="D38" s="601"/>
      <c r="E38" s="601"/>
      <c r="F38" s="600"/>
      <c r="G38" s="601"/>
      <c r="H38" s="606" t="s">
        <v>247</v>
      </c>
      <c r="I38" s="606"/>
      <c r="J38" s="606"/>
      <c r="K38" s="606"/>
      <c r="L38" s="607"/>
      <c r="M38" s="607"/>
      <c r="N38" s="601"/>
      <c r="O38" s="601"/>
      <c r="P38" s="601"/>
      <c r="Q38" s="601"/>
      <c r="R38" s="601"/>
      <c r="S38" s="601"/>
    </row>
    <row r="39" spans="2:19" ht="16.5">
      <c r="B39" s="608" t="s">
        <v>52</v>
      </c>
      <c r="C39" s="608"/>
      <c r="D39" s="609" t="s">
        <v>3</v>
      </c>
      <c r="E39" s="601" t="s">
        <v>53</v>
      </c>
      <c r="F39" s="600"/>
      <c r="G39" s="601"/>
      <c r="H39" s="607"/>
      <c r="I39" s="607"/>
      <c r="J39" s="607"/>
      <c r="K39" s="607"/>
      <c r="L39" s="607"/>
      <c r="M39" s="607"/>
      <c r="N39" s="608"/>
      <c r="O39" s="608"/>
      <c r="P39" s="601"/>
      <c r="Q39" s="601"/>
      <c r="R39" s="601"/>
      <c r="S39" s="601"/>
    </row>
    <row r="40" spans="2:19" ht="16.5">
      <c r="B40" s="608" t="s">
        <v>54</v>
      </c>
      <c r="C40" s="608"/>
      <c r="D40" s="609" t="s">
        <v>3</v>
      </c>
      <c r="E40" s="601" t="s">
        <v>55</v>
      </c>
      <c r="F40" s="600"/>
      <c r="G40" s="601"/>
      <c r="H40" s="607"/>
      <c r="I40" s="607"/>
      <c r="J40" s="607"/>
      <c r="K40" s="607"/>
      <c r="L40" s="607"/>
      <c r="M40" s="607"/>
      <c r="N40" s="608"/>
      <c r="O40" s="608"/>
      <c r="P40" s="601"/>
      <c r="Q40" s="601"/>
      <c r="R40" s="601"/>
      <c r="S40" s="601"/>
    </row>
    <row r="41" spans="2:19" ht="16.5">
      <c r="B41" s="608" t="s">
        <v>56</v>
      </c>
      <c r="C41" s="608"/>
      <c r="D41" s="609" t="s">
        <v>3</v>
      </c>
      <c r="E41" s="601" t="s">
        <v>86</v>
      </c>
      <c r="F41" s="600"/>
      <c r="G41" s="601"/>
      <c r="H41" s="607"/>
      <c r="I41" s="607"/>
      <c r="J41" s="607"/>
      <c r="K41" s="607"/>
      <c r="L41" s="607"/>
      <c r="M41" s="601"/>
      <c r="N41" s="601"/>
      <c r="O41" s="601"/>
      <c r="P41" s="608"/>
      <c r="Q41" s="608"/>
      <c r="R41" s="601"/>
      <c r="S41" s="601"/>
    </row>
    <row r="42" spans="2:19">
      <c r="B42" s="608" t="s">
        <v>58</v>
      </c>
      <c r="C42" s="608"/>
      <c r="D42" s="609" t="s">
        <v>3</v>
      </c>
      <c r="E42" s="601" t="s">
        <v>59</v>
      </c>
      <c r="F42" s="600"/>
      <c r="G42" s="601"/>
      <c r="H42" s="601"/>
      <c r="I42" s="601"/>
      <c r="J42" s="601"/>
      <c r="K42" s="601"/>
      <c r="L42" s="601"/>
      <c r="M42" s="601"/>
      <c r="N42" s="601" t="s">
        <v>279</v>
      </c>
      <c r="O42" s="601"/>
      <c r="P42" s="601"/>
      <c r="Q42" s="601"/>
      <c r="R42" s="601"/>
      <c r="S42" s="601"/>
    </row>
    <row r="43" spans="2:19" ht="15.75" thickBot="1">
      <c r="B43" s="608"/>
      <c r="C43" s="608"/>
      <c r="D43" s="608"/>
      <c r="E43" s="601"/>
      <c r="F43" s="600"/>
      <c r="G43" s="601"/>
      <c r="H43" s="601"/>
      <c r="I43" s="601"/>
      <c r="J43" s="601"/>
      <c r="K43" s="601"/>
      <c r="L43" s="601"/>
      <c r="M43" s="601"/>
      <c r="N43" s="601"/>
      <c r="O43" s="601"/>
      <c r="P43" s="600"/>
      <c r="Q43" s="600"/>
      <c r="R43" s="601"/>
      <c r="S43" s="601"/>
    </row>
    <row r="44" spans="2:19" ht="24.75" customHeight="1" thickTop="1">
      <c r="B44" s="610" t="s">
        <v>61</v>
      </c>
      <c r="C44" s="611" t="s">
        <v>62</v>
      </c>
      <c r="D44" s="612"/>
      <c r="E44" s="613"/>
      <c r="F44" s="614" t="s">
        <v>63</v>
      </c>
      <c r="G44" s="615" t="s">
        <v>64</v>
      </c>
      <c r="H44" s="616"/>
      <c r="I44" s="617" t="s">
        <v>65</v>
      </c>
      <c r="J44" s="617" t="s">
        <v>66</v>
      </c>
      <c r="K44" s="617" t="s">
        <v>67</v>
      </c>
      <c r="L44" s="617" t="s">
        <v>68</v>
      </c>
      <c r="M44" s="618" t="s">
        <v>69</v>
      </c>
      <c r="N44" s="619"/>
      <c r="O44" s="618" t="s">
        <v>70</v>
      </c>
      <c r="P44" s="620"/>
      <c r="Q44" s="620"/>
      <c r="R44" s="621" t="s">
        <v>71</v>
      </c>
      <c r="S44" s="601"/>
    </row>
    <row r="45" spans="2:19" ht="15" customHeight="1">
      <c r="B45" s="622"/>
      <c r="C45" s="623"/>
      <c r="D45" s="624"/>
      <c r="E45" s="625"/>
      <c r="F45" s="626"/>
      <c r="G45" s="627" t="s">
        <v>72</v>
      </c>
      <c r="H45" s="627" t="s">
        <v>73</v>
      </c>
      <c r="I45" s="628"/>
      <c r="J45" s="627"/>
      <c r="K45" s="627"/>
      <c r="L45" s="629"/>
      <c r="M45" s="627" t="s">
        <v>16</v>
      </c>
      <c r="N45" s="630" t="s">
        <v>15</v>
      </c>
      <c r="O45" s="630" t="s">
        <v>16</v>
      </c>
      <c r="P45" s="631" t="s">
        <v>15</v>
      </c>
      <c r="Q45" s="632"/>
      <c r="R45" s="633"/>
      <c r="S45" s="601"/>
    </row>
    <row r="46" spans="2:19">
      <c r="B46" s="634"/>
      <c r="C46" s="635"/>
      <c r="D46" s="636"/>
      <c r="E46" s="637"/>
      <c r="F46" s="638"/>
      <c r="G46" s="639"/>
      <c r="H46" s="639"/>
      <c r="I46" s="640"/>
      <c r="J46" s="639"/>
      <c r="K46" s="639"/>
      <c r="L46" s="641"/>
      <c r="M46" s="640"/>
      <c r="N46" s="639"/>
      <c r="O46" s="639"/>
      <c r="P46" s="642" t="s">
        <v>74</v>
      </c>
      <c r="Q46" s="643" t="s">
        <v>18</v>
      </c>
      <c r="R46" s="633"/>
      <c r="S46" s="601"/>
    </row>
    <row r="47" spans="2:19">
      <c r="B47" s="644">
        <v>1</v>
      </c>
      <c r="C47" s="645">
        <v>2</v>
      </c>
      <c r="D47" s="646"/>
      <c r="E47" s="647"/>
      <c r="F47" s="648">
        <v>3</v>
      </c>
      <c r="G47" s="649">
        <v>4</v>
      </c>
      <c r="H47" s="649">
        <v>5</v>
      </c>
      <c r="I47" s="691">
        <v>6</v>
      </c>
      <c r="J47" s="649">
        <v>7</v>
      </c>
      <c r="K47" s="649">
        <v>8</v>
      </c>
      <c r="L47" s="649">
        <v>9</v>
      </c>
      <c r="M47" s="649">
        <v>10</v>
      </c>
      <c r="N47" s="649">
        <v>11</v>
      </c>
      <c r="O47" s="649">
        <v>12</v>
      </c>
      <c r="P47" s="649">
        <v>13</v>
      </c>
      <c r="Q47" s="650">
        <v>14</v>
      </c>
      <c r="R47" s="692">
        <v>15</v>
      </c>
      <c r="S47" s="601"/>
    </row>
    <row r="48" spans="2:19">
      <c r="B48" s="652">
        <v>1</v>
      </c>
      <c r="C48" s="601" t="s">
        <v>75</v>
      </c>
      <c r="D48" s="601"/>
      <c r="E48" s="654"/>
      <c r="F48" s="655"/>
      <c r="G48" s="656" t="s">
        <v>76</v>
      </c>
      <c r="H48" s="656" t="s">
        <v>77</v>
      </c>
      <c r="I48" s="693">
        <v>1041200</v>
      </c>
      <c r="J48" s="658" t="s">
        <v>78</v>
      </c>
      <c r="K48" s="659" t="s">
        <v>78</v>
      </c>
      <c r="L48" s="660">
        <f>I48/I53*100</f>
        <v>8.8664077934464203</v>
      </c>
      <c r="M48" s="661">
        <f>P48/I48*100</f>
        <v>36.553976181329233</v>
      </c>
      <c r="N48" s="662">
        <f>P48/I48</f>
        <v>0.36553976181329234</v>
      </c>
      <c r="O48" s="662">
        <f>L48*M48/100</f>
        <v>3.2410245929559234</v>
      </c>
      <c r="P48" s="693">
        <v>380600</v>
      </c>
      <c r="Q48" s="935">
        <f>L48*M48/100</f>
        <v>3.2410245929559234</v>
      </c>
      <c r="R48" s="664">
        <f>I48-P48</f>
        <v>660600</v>
      </c>
      <c r="S48" s="601"/>
    </row>
    <row r="49" spans="2:19" ht="15.75" thickBot="1">
      <c r="B49" s="652">
        <v>2</v>
      </c>
      <c r="C49" s="601" t="s">
        <v>87</v>
      </c>
      <c r="D49" s="601"/>
      <c r="E49" s="654"/>
      <c r="F49" s="655"/>
      <c r="G49" s="665"/>
      <c r="H49" s="665"/>
      <c r="I49" s="657">
        <v>795000</v>
      </c>
      <c r="J49" s="658"/>
      <c r="K49" s="666"/>
      <c r="L49" s="660">
        <f>I49/I53*100</f>
        <v>6.7698753321070919</v>
      </c>
      <c r="M49" s="661">
        <f t="shared" ref="M49:M51" si="0">P49/I49*100</f>
        <v>60</v>
      </c>
      <c r="N49" s="662">
        <f t="shared" ref="N49:N51" si="1">P49/I49</f>
        <v>0.6</v>
      </c>
      <c r="O49" s="662">
        <f t="shared" ref="O49:O51" si="2">L49*M49/100</f>
        <v>4.0619251992642553</v>
      </c>
      <c r="P49" s="657">
        <v>477000</v>
      </c>
      <c r="Q49" s="935">
        <f t="shared" ref="Q49:Q51" si="3">L49*M49/100</f>
        <v>4.0619251992642553</v>
      </c>
      <c r="R49" s="664">
        <f>I49-P49</f>
        <v>318000</v>
      </c>
      <c r="S49" s="601"/>
    </row>
    <row r="50" spans="2:19" ht="15.75" thickBot="1">
      <c r="B50" s="652">
        <v>3</v>
      </c>
      <c r="C50" s="601" t="s">
        <v>88</v>
      </c>
      <c r="D50" s="601"/>
      <c r="E50" s="654"/>
      <c r="F50" s="655"/>
      <c r="G50" s="665"/>
      <c r="H50" s="665"/>
      <c r="I50" s="694">
        <v>452000</v>
      </c>
      <c r="J50" s="658"/>
      <c r="K50" s="666"/>
      <c r="L50" s="660">
        <f>I50/I53*100</f>
        <v>3.8490360378772395</v>
      </c>
      <c r="M50" s="661">
        <f t="shared" si="0"/>
        <v>50</v>
      </c>
      <c r="N50" s="662">
        <f t="shared" si="1"/>
        <v>0.5</v>
      </c>
      <c r="O50" s="662">
        <f t="shared" si="2"/>
        <v>1.9245180189386197</v>
      </c>
      <c r="P50" s="694">
        <v>226000</v>
      </c>
      <c r="Q50" s="935">
        <f t="shared" si="3"/>
        <v>1.9245180189386197</v>
      </c>
      <c r="R50" s="664">
        <f t="shared" ref="R50:R51" si="4">I50-P50</f>
        <v>226000</v>
      </c>
      <c r="S50" s="601"/>
    </row>
    <row r="51" spans="2:19" ht="15.75" thickBot="1">
      <c r="B51" s="652">
        <v>4</v>
      </c>
      <c r="C51" s="601" t="s">
        <v>280</v>
      </c>
      <c r="D51" s="601"/>
      <c r="E51" s="654"/>
      <c r="F51" s="655"/>
      <c r="G51" s="665"/>
      <c r="H51" s="665"/>
      <c r="I51" s="695">
        <v>9455000</v>
      </c>
      <c r="J51" s="658"/>
      <c r="K51" s="666"/>
      <c r="L51" s="660">
        <f>I51/I53*100</f>
        <v>80.514680836569255</v>
      </c>
      <c r="M51" s="661">
        <f t="shared" si="0"/>
        <v>11.105235325224749</v>
      </c>
      <c r="N51" s="662">
        <f t="shared" si="1"/>
        <v>0.11105235325224749</v>
      </c>
      <c r="O51" s="662">
        <f t="shared" si="2"/>
        <v>8.9413447782546509</v>
      </c>
      <c r="P51" s="696">
        <v>1050000</v>
      </c>
      <c r="Q51" s="935">
        <f t="shared" si="3"/>
        <v>8.9413447782546509</v>
      </c>
      <c r="R51" s="664">
        <f t="shared" si="4"/>
        <v>8405000</v>
      </c>
      <c r="S51" s="601"/>
    </row>
    <row r="52" spans="2:19">
      <c r="B52" s="652"/>
      <c r="C52" s="601"/>
      <c r="D52" s="687"/>
      <c r="E52" s="697"/>
      <c r="F52" s="655"/>
      <c r="G52" s="665"/>
      <c r="H52" s="665"/>
      <c r="I52" s="695"/>
      <c r="J52" s="658"/>
      <c r="K52" s="666"/>
      <c r="L52" s="660"/>
      <c r="M52" s="661"/>
      <c r="N52" s="662"/>
      <c r="O52" s="662"/>
      <c r="P52" s="686"/>
      <c r="Q52" s="935"/>
      <c r="R52" s="664"/>
      <c r="S52" s="601"/>
    </row>
    <row r="53" spans="2:19" ht="21" thickBot="1">
      <c r="B53" s="675" t="s">
        <v>80</v>
      </c>
      <c r="C53" s="676"/>
      <c r="D53" s="676"/>
      <c r="E53" s="676"/>
      <c r="F53" s="676"/>
      <c r="G53" s="676"/>
      <c r="H53" s="677"/>
      <c r="I53" s="678">
        <f>SUM(I48:I52)</f>
        <v>11743200</v>
      </c>
      <c r="J53" s="679" t="s">
        <v>81</v>
      </c>
      <c r="K53" s="680"/>
      <c r="L53" s="681">
        <f>SUM(L48:L52)</f>
        <v>100</v>
      </c>
      <c r="M53" s="698"/>
      <c r="N53" s="682">
        <f>SUM(N48:N52)</f>
        <v>1.57659211506554</v>
      </c>
      <c r="O53" s="682">
        <f>SUM(O48:O52)</f>
        <v>18.168812589413449</v>
      </c>
      <c r="P53" s="699">
        <f>SUM(P48:P52)</f>
        <v>2133600</v>
      </c>
      <c r="Q53" s="684">
        <f>SUM(Q48:Q52)</f>
        <v>18.168812589413449</v>
      </c>
      <c r="R53" s="685">
        <f>SUM(R48:R52)</f>
        <v>9609600</v>
      </c>
      <c r="S53" s="601"/>
    </row>
    <row r="54" spans="2:19" ht="15.75" thickTop="1">
      <c r="B54" s="601"/>
      <c r="C54" s="601"/>
      <c r="D54" s="601"/>
      <c r="E54" s="601"/>
      <c r="F54" s="600"/>
      <c r="G54" s="601"/>
      <c r="H54" s="601"/>
      <c r="I54" s="601"/>
      <c r="J54" s="601"/>
      <c r="K54" s="601"/>
      <c r="L54" s="601"/>
      <c r="M54" s="601"/>
      <c r="N54" s="601"/>
      <c r="O54" s="601"/>
      <c r="P54" s="601"/>
      <c r="Q54" s="601"/>
      <c r="R54" s="601"/>
      <c r="S54" s="601"/>
    </row>
    <row r="55" spans="2:19">
      <c r="B55" s="601"/>
      <c r="C55" s="601"/>
      <c r="D55" s="601"/>
      <c r="E55" s="601"/>
      <c r="F55" s="600"/>
      <c r="G55" s="601"/>
      <c r="H55" s="601"/>
      <c r="I55" s="686"/>
      <c r="J55" s="601"/>
      <c r="K55" s="601"/>
      <c r="L55" s="601"/>
      <c r="M55" s="601"/>
      <c r="N55" s="601"/>
      <c r="O55" s="687"/>
      <c r="P55" s="687" t="s">
        <v>281</v>
      </c>
      <c r="Q55" s="601"/>
      <c r="R55" s="601"/>
      <c r="S55" s="601"/>
    </row>
    <row r="56" spans="2:19">
      <c r="B56" s="601"/>
      <c r="C56" s="601"/>
      <c r="D56" s="601"/>
      <c r="E56" s="601"/>
      <c r="F56" s="600"/>
      <c r="G56" s="601"/>
      <c r="H56" s="601"/>
      <c r="I56" s="601"/>
      <c r="J56" s="601"/>
      <c r="K56" s="601"/>
      <c r="L56" s="601"/>
      <c r="M56" s="601"/>
      <c r="N56" s="601"/>
      <c r="O56" s="688"/>
      <c r="P56" s="688" t="str">
        <f>P91</f>
        <v>P P T K,</v>
      </c>
      <c r="Q56" s="601"/>
      <c r="R56" s="601"/>
      <c r="S56" s="601"/>
    </row>
    <row r="57" spans="2:19">
      <c r="B57" s="601"/>
      <c r="C57" s="601"/>
      <c r="D57" s="601"/>
      <c r="E57" s="601"/>
      <c r="F57" s="600"/>
      <c r="G57" s="601"/>
      <c r="H57" s="601"/>
      <c r="I57" s="700"/>
      <c r="J57" s="601"/>
      <c r="K57" s="601"/>
      <c r="L57" s="601"/>
      <c r="M57" s="601"/>
      <c r="N57" s="601"/>
      <c r="O57" s="688"/>
      <c r="P57" s="688"/>
      <c r="Q57" s="601"/>
      <c r="R57" s="601"/>
      <c r="S57" s="601"/>
    </row>
    <row r="58" spans="2:19">
      <c r="B58" s="601"/>
      <c r="C58" s="601"/>
      <c r="D58" s="601"/>
      <c r="E58" s="601"/>
      <c r="F58" s="600"/>
      <c r="G58" s="601"/>
      <c r="H58" s="601"/>
      <c r="I58" s="601"/>
      <c r="J58" s="601"/>
      <c r="K58" s="601"/>
      <c r="L58" s="601"/>
      <c r="M58" s="601"/>
      <c r="N58" s="601"/>
      <c r="O58" s="688"/>
      <c r="P58" s="688"/>
      <c r="Q58" s="601"/>
      <c r="R58" s="601"/>
      <c r="S58" s="601"/>
    </row>
    <row r="59" spans="2:19">
      <c r="B59" s="601"/>
      <c r="C59" s="601"/>
      <c r="D59" s="601"/>
      <c r="E59" s="601"/>
      <c r="F59" s="600"/>
      <c r="G59" s="601"/>
      <c r="H59" s="601"/>
      <c r="I59" s="7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</row>
    <row r="60" spans="2:19">
      <c r="B60" s="601"/>
      <c r="C60" s="601"/>
      <c r="D60" s="601"/>
      <c r="E60" s="601"/>
      <c r="F60" s="600"/>
      <c r="G60" s="601"/>
      <c r="H60" s="601"/>
      <c r="I60" s="601"/>
      <c r="J60" s="601"/>
      <c r="K60" s="601"/>
      <c r="L60" s="601"/>
      <c r="M60" s="601"/>
      <c r="N60" s="601"/>
      <c r="O60" s="689"/>
      <c r="P60" s="689" t="str">
        <f>P95</f>
        <v>ARMAN,S.Sos</v>
      </c>
      <c r="Q60" s="601"/>
      <c r="R60" s="601"/>
      <c r="S60" s="601"/>
    </row>
    <row r="61" spans="2:19">
      <c r="B61" s="601"/>
      <c r="C61" s="601"/>
      <c r="D61" s="601"/>
      <c r="E61" s="601"/>
      <c r="F61" s="600"/>
      <c r="G61" s="601"/>
      <c r="H61" s="601"/>
      <c r="I61" s="601"/>
      <c r="J61" s="601"/>
      <c r="K61" s="601"/>
      <c r="L61" s="601"/>
      <c r="M61" s="601"/>
      <c r="N61" s="601"/>
      <c r="O61" s="687"/>
      <c r="P61" s="690" t="str">
        <f>P96</f>
        <v>Nip. 197505242005021003</v>
      </c>
      <c r="Q61" s="601"/>
      <c r="R61" s="601"/>
      <c r="S61" s="601"/>
    </row>
    <row r="62" spans="2:19">
      <c r="B62" s="597" t="s">
        <v>47</v>
      </c>
      <c r="C62" s="598"/>
      <c r="D62" s="598"/>
      <c r="E62" s="599"/>
      <c r="F62" s="600"/>
      <c r="G62" s="601"/>
      <c r="H62" s="601"/>
      <c r="I62" s="601"/>
      <c r="J62" s="601"/>
      <c r="K62" s="601"/>
      <c r="L62" s="601"/>
      <c r="M62" s="601"/>
      <c r="N62" s="601"/>
      <c r="O62" s="601"/>
      <c r="P62" s="601"/>
      <c r="Q62" s="601"/>
      <c r="R62" s="601"/>
      <c r="S62" s="601"/>
    </row>
    <row r="63" spans="2:19">
      <c r="B63" s="603" t="s">
        <v>48</v>
      </c>
      <c r="C63" s="604"/>
      <c r="D63" s="604"/>
      <c r="E63" s="605"/>
      <c r="F63" s="600"/>
      <c r="G63" s="601"/>
      <c r="H63" s="601"/>
      <c r="I63" s="601"/>
      <c r="J63" s="601"/>
      <c r="K63" s="601"/>
      <c r="L63" s="601"/>
      <c r="M63" s="601"/>
      <c r="N63" s="601"/>
      <c r="O63" s="601"/>
      <c r="P63" s="601"/>
      <c r="Q63" s="601"/>
      <c r="R63" s="601"/>
      <c r="S63" s="601"/>
    </row>
    <row r="64" spans="2:19" ht="16.5">
      <c r="B64" s="601"/>
      <c r="C64" s="601"/>
      <c r="D64" s="601"/>
      <c r="E64" s="601"/>
      <c r="F64" s="600"/>
      <c r="G64" s="601"/>
      <c r="H64" s="606" t="s">
        <v>49</v>
      </c>
      <c r="I64" s="606"/>
      <c r="J64" s="606"/>
      <c r="K64" s="606"/>
      <c r="L64" s="607"/>
      <c r="M64" s="607"/>
      <c r="N64" s="601"/>
      <c r="O64" s="601"/>
      <c r="P64" s="601"/>
      <c r="Q64" s="601"/>
      <c r="R64" s="601"/>
      <c r="S64" s="601"/>
    </row>
    <row r="65" spans="2:25" ht="16.5">
      <c r="B65" s="601"/>
      <c r="C65" s="601"/>
      <c r="D65" s="601"/>
      <c r="E65" s="601"/>
      <c r="F65" s="600"/>
      <c r="G65" s="601"/>
      <c r="H65" s="606" t="s">
        <v>50</v>
      </c>
      <c r="I65" s="606"/>
      <c r="J65" s="606"/>
      <c r="K65" s="606"/>
      <c r="L65" s="607"/>
      <c r="M65" s="607"/>
      <c r="N65" s="601"/>
      <c r="O65" s="601"/>
      <c r="P65" s="601"/>
      <c r="Q65" s="601"/>
      <c r="R65" s="601"/>
      <c r="S65" s="601"/>
    </row>
    <row r="66" spans="2:25" ht="16.5">
      <c r="B66" s="601"/>
      <c r="C66" s="601"/>
      <c r="D66" s="601"/>
      <c r="E66" s="601"/>
      <c r="F66" s="600"/>
      <c r="G66" s="601"/>
      <c r="H66" s="606" t="str">
        <f>H38</f>
        <v>TAHUN ANGGARAN 2025</v>
      </c>
      <c r="I66" s="606"/>
      <c r="J66" s="606"/>
      <c r="K66" s="606"/>
      <c r="L66" s="607"/>
      <c r="M66" s="607"/>
      <c r="N66" s="601"/>
      <c r="O66" s="601"/>
      <c r="P66" s="601"/>
      <c r="Q66" s="601"/>
      <c r="R66" s="601"/>
      <c r="S66" s="601"/>
    </row>
    <row r="67" spans="2:25" ht="16.5">
      <c r="B67" s="608" t="s">
        <v>52</v>
      </c>
      <c r="C67" s="608"/>
      <c r="D67" s="609" t="s">
        <v>3</v>
      </c>
      <c r="E67" s="601" t="s">
        <v>53</v>
      </c>
      <c r="F67" s="600"/>
      <c r="G67" s="601"/>
      <c r="H67" s="607"/>
      <c r="I67" s="607"/>
      <c r="J67" s="607"/>
      <c r="K67" s="607"/>
      <c r="L67" s="607"/>
      <c r="M67" s="607"/>
      <c r="N67" s="608"/>
      <c r="O67" s="608"/>
      <c r="P67" s="601"/>
      <c r="Q67" s="601"/>
      <c r="R67" s="601"/>
      <c r="S67" s="601"/>
    </row>
    <row r="68" spans="2:25" ht="17.25" thickBot="1">
      <c r="B68" s="608" t="s">
        <v>54</v>
      </c>
      <c r="C68" s="608"/>
      <c r="D68" s="609" t="s">
        <v>3</v>
      </c>
      <c r="E68" s="601" t="s">
        <v>21</v>
      </c>
      <c r="F68" s="600"/>
      <c r="G68" s="601"/>
      <c r="H68" s="607"/>
      <c r="I68" s="607"/>
      <c r="J68" s="607"/>
      <c r="K68" s="607"/>
      <c r="L68" s="607"/>
      <c r="M68" s="607"/>
      <c r="N68" s="608"/>
      <c r="O68" s="608"/>
      <c r="P68" s="601"/>
      <c r="Q68" s="601"/>
      <c r="R68" s="601"/>
      <c r="S68" s="601"/>
      <c r="T68" s="702" t="s">
        <v>90</v>
      </c>
    </row>
    <row r="69" spans="2:25" ht="17.25" thickBot="1">
      <c r="B69" s="608" t="s">
        <v>56</v>
      </c>
      <c r="C69" s="608"/>
      <c r="D69" s="609" t="s">
        <v>3</v>
      </c>
      <c r="E69" s="601" t="s">
        <v>91</v>
      </c>
      <c r="F69" s="600"/>
      <c r="G69" s="601"/>
      <c r="H69" s="607"/>
      <c r="I69" s="607"/>
      <c r="J69" s="607"/>
      <c r="K69" s="607"/>
      <c r="L69" s="607"/>
      <c r="M69" s="601"/>
      <c r="N69" s="601"/>
      <c r="O69" s="601"/>
      <c r="P69" s="608"/>
      <c r="Q69" s="608"/>
      <c r="R69" s="601"/>
      <c r="S69" s="601"/>
    </row>
    <row r="70" spans="2:25" ht="15.75" thickBot="1">
      <c r="B70" s="608" t="s">
        <v>58</v>
      </c>
      <c r="C70" s="608"/>
      <c r="D70" s="609" t="s">
        <v>3</v>
      </c>
      <c r="E70" s="601" t="s">
        <v>92</v>
      </c>
      <c r="F70" s="600"/>
      <c r="G70" s="601"/>
      <c r="H70" s="601"/>
      <c r="I70" s="601"/>
      <c r="J70" s="601"/>
      <c r="K70" s="601"/>
      <c r="L70" s="601"/>
      <c r="M70" s="601"/>
      <c r="N70" s="601" t="s">
        <v>279</v>
      </c>
      <c r="O70" s="601"/>
      <c r="P70" s="601"/>
      <c r="Q70" s="601"/>
      <c r="R70" s="601"/>
      <c r="S70" s="601"/>
      <c r="T70" s="703" t="s">
        <v>93</v>
      </c>
      <c r="U70" s="176" t="s">
        <v>94</v>
      </c>
      <c r="V70" s="172">
        <v>66615400</v>
      </c>
      <c r="W70" s="704">
        <f>P76+V70</f>
        <v>425033182</v>
      </c>
    </row>
    <row r="71" spans="2:25" ht="15.75" thickBot="1">
      <c r="B71" s="608"/>
      <c r="C71" s="608"/>
      <c r="D71" s="608"/>
      <c r="E71" s="601"/>
      <c r="F71" s="600"/>
      <c r="G71" s="601"/>
      <c r="H71" s="601"/>
      <c r="I71" s="601"/>
      <c r="J71" s="601"/>
      <c r="K71" s="601"/>
      <c r="L71" s="601"/>
      <c r="M71" s="601"/>
      <c r="N71" s="601"/>
      <c r="O71" s="601"/>
      <c r="P71" s="600"/>
      <c r="Q71" s="600"/>
      <c r="R71" s="601"/>
      <c r="S71" s="601"/>
      <c r="T71" s="703"/>
      <c r="U71" t="s">
        <v>95</v>
      </c>
      <c r="V71" s="172">
        <v>7256846</v>
      </c>
      <c r="W71" s="704">
        <f>P77+V71</f>
        <v>46505858</v>
      </c>
    </row>
    <row r="72" spans="2:25" ht="25.5" customHeight="1" thickTop="1" thickBot="1">
      <c r="B72" s="610" t="s">
        <v>61</v>
      </c>
      <c r="C72" s="611" t="s">
        <v>62</v>
      </c>
      <c r="D72" s="612"/>
      <c r="E72" s="613"/>
      <c r="F72" s="614" t="s">
        <v>63</v>
      </c>
      <c r="G72" s="615" t="s">
        <v>64</v>
      </c>
      <c r="H72" s="616"/>
      <c r="I72" s="617" t="s">
        <v>65</v>
      </c>
      <c r="J72" s="617" t="s">
        <v>66</v>
      </c>
      <c r="K72" s="617" t="s">
        <v>67</v>
      </c>
      <c r="L72" s="617" t="s">
        <v>68</v>
      </c>
      <c r="M72" s="618" t="s">
        <v>69</v>
      </c>
      <c r="N72" s="619"/>
      <c r="O72" s="618" t="s">
        <v>70</v>
      </c>
      <c r="P72" s="620"/>
      <c r="Q72" s="620"/>
      <c r="R72" s="621" t="s">
        <v>71</v>
      </c>
      <c r="S72" s="601"/>
      <c r="T72" s="703"/>
      <c r="U72" t="s">
        <v>96</v>
      </c>
      <c r="V72" s="172">
        <v>5920000</v>
      </c>
      <c r="W72" s="704">
        <f>P78+V72</f>
        <v>37660000</v>
      </c>
    </row>
    <row r="73" spans="2:25" ht="15.75" thickBot="1">
      <c r="B73" s="622"/>
      <c r="C73" s="623"/>
      <c r="D73" s="624"/>
      <c r="E73" s="625"/>
      <c r="F73" s="626"/>
      <c r="G73" s="627" t="s">
        <v>72</v>
      </c>
      <c r="H73" s="627" t="s">
        <v>73</v>
      </c>
      <c r="I73" s="628"/>
      <c r="J73" s="627"/>
      <c r="K73" s="627"/>
      <c r="L73" s="629"/>
      <c r="M73" s="627" t="s">
        <v>16</v>
      </c>
      <c r="N73" s="630" t="s">
        <v>15</v>
      </c>
      <c r="O73" s="630" t="s">
        <v>16</v>
      </c>
      <c r="P73" s="631" t="s">
        <v>15</v>
      </c>
      <c r="Q73" s="632"/>
      <c r="R73" s="633"/>
      <c r="S73" s="601"/>
      <c r="T73" s="703" t="s">
        <v>97</v>
      </c>
      <c r="U73" t="s">
        <v>98</v>
      </c>
      <c r="V73" s="172">
        <v>1820000</v>
      </c>
      <c r="W73" s="704">
        <f>V73+P79</f>
        <v>8450000</v>
      </c>
    </row>
    <row r="74" spans="2:25" ht="15.75" thickBot="1">
      <c r="B74" s="634"/>
      <c r="C74" s="635"/>
      <c r="D74" s="636"/>
      <c r="E74" s="637"/>
      <c r="F74" s="638"/>
      <c r="G74" s="639"/>
      <c r="H74" s="639"/>
      <c r="I74" s="640"/>
      <c r="J74" s="639"/>
      <c r="K74" s="639"/>
      <c r="L74" s="641"/>
      <c r="M74" s="640"/>
      <c r="N74" s="639"/>
      <c r="O74" s="639"/>
      <c r="P74" s="642" t="s">
        <v>74</v>
      </c>
      <c r="Q74" s="643" t="s">
        <v>18</v>
      </c>
      <c r="R74" s="633"/>
      <c r="S74" s="601"/>
      <c r="T74" s="703"/>
      <c r="U74" t="s">
        <v>99</v>
      </c>
      <c r="V74" s="172">
        <v>4562460</v>
      </c>
      <c r="W74" s="704">
        <f>P80+V74</f>
        <v>25853940</v>
      </c>
    </row>
    <row r="75" spans="2:25" ht="15.75" thickBot="1">
      <c r="B75" s="644">
        <v>1</v>
      </c>
      <c r="C75" s="645">
        <v>2</v>
      </c>
      <c r="D75" s="646"/>
      <c r="E75" s="647"/>
      <c r="F75" s="648">
        <v>3</v>
      </c>
      <c r="G75" s="649">
        <v>4</v>
      </c>
      <c r="H75" s="649">
        <v>5</v>
      </c>
      <c r="I75" s="691">
        <v>6</v>
      </c>
      <c r="J75" s="649">
        <v>7</v>
      </c>
      <c r="K75" s="649">
        <v>8</v>
      </c>
      <c r="L75" s="649">
        <v>9</v>
      </c>
      <c r="M75" s="649">
        <v>10</v>
      </c>
      <c r="N75" s="649">
        <v>11</v>
      </c>
      <c r="O75" s="649">
        <v>12</v>
      </c>
      <c r="P75" s="649">
        <v>13</v>
      </c>
      <c r="Q75" s="650">
        <v>14</v>
      </c>
      <c r="R75" s="692">
        <v>15</v>
      </c>
      <c r="S75" s="601"/>
      <c r="T75" s="703"/>
      <c r="U75" t="s">
        <v>100</v>
      </c>
      <c r="V75" s="172">
        <v>1194</v>
      </c>
      <c r="W75" s="704">
        <f>V75+P82</f>
        <v>5788</v>
      </c>
    </row>
    <row r="76" spans="2:25" ht="15.75" thickBot="1">
      <c r="B76" s="652">
        <v>1</v>
      </c>
      <c r="C76" s="653" t="s">
        <v>101</v>
      </c>
      <c r="D76" s="601"/>
      <c r="E76" s="654"/>
      <c r="F76" s="655"/>
      <c r="G76" s="656" t="s">
        <v>76</v>
      </c>
      <c r="H76" s="656" t="s">
        <v>77</v>
      </c>
      <c r="I76" s="705">
        <v>860000000</v>
      </c>
      <c r="J76" s="658" t="s">
        <v>78</v>
      </c>
      <c r="K76" s="659" t="s">
        <v>78</v>
      </c>
      <c r="L76" s="660">
        <f>I76/I88*100</f>
        <v>54.456918878187466</v>
      </c>
      <c r="M76" s="661">
        <f>P76/I76*100</f>
        <v>41.676486279069771</v>
      </c>
      <c r="N76" s="662">
        <f>P76/I76</f>
        <v>0.41676486279069769</v>
      </c>
      <c r="O76" s="662">
        <f>L76*M76/100</f>
        <v>22.695730324271953</v>
      </c>
      <c r="P76" s="172">
        <v>358417782</v>
      </c>
      <c r="Q76" s="935">
        <f>L76*M76/100</f>
        <v>22.695730324271953</v>
      </c>
      <c r="R76" s="664">
        <f>I76-P76</f>
        <v>501582218</v>
      </c>
      <c r="S76" s="601"/>
      <c r="T76" s="703"/>
      <c r="U76" s="601"/>
      <c r="V76" s="601"/>
      <c r="W76" s="706">
        <v>81194300</v>
      </c>
      <c r="X76" s="704">
        <f>P76+W76</f>
        <v>439612082</v>
      </c>
      <c r="Y76" s="704">
        <v>475361550</v>
      </c>
    </row>
    <row r="77" spans="2:25">
      <c r="B77" s="652">
        <v>2</v>
      </c>
      <c r="C77" s="653" t="s">
        <v>102</v>
      </c>
      <c r="D77" s="601"/>
      <c r="E77" s="654"/>
      <c r="F77" s="655"/>
      <c r="G77" s="665"/>
      <c r="H77" s="665"/>
      <c r="I77" s="694">
        <v>102000000</v>
      </c>
      <c r="J77" s="658"/>
      <c r="K77" s="666"/>
      <c r="L77" s="660">
        <f>I77/I88*100</f>
        <v>6.4588438669478165</v>
      </c>
      <c r="M77" s="661">
        <f t="shared" ref="M77:M87" si="5">P77/I77*100</f>
        <v>38.479423529411768</v>
      </c>
      <c r="N77" s="662">
        <f t="shared" ref="N77:N87" si="6">P77/I77</f>
        <v>0.38479423529411766</v>
      </c>
      <c r="O77" s="662">
        <f t="shared" ref="O77:O87" si="7">L77*M77/100</f>
        <v>2.4853258866662871</v>
      </c>
      <c r="P77" s="172">
        <v>39249012</v>
      </c>
      <c r="Q77" s="935">
        <f t="shared" ref="Q77:Q87" si="8">L77*M77/100</f>
        <v>2.4853258866662871</v>
      </c>
      <c r="R77" s="664">
        <f>I77-P77</f>
        <v>62750988</v>
      </c>
      <c r="S77" s="601"/>
      <c r="T77" s="707">
        <f>P77+6755538</f>
        <v>46004550</v>
      </c>
      <c r="U77" s="601"/>
      <c r="V77" s="601"/>
      <c r="W77" s="706">
        <v>9297892</v>
      </c>
      <c r="X77" s="704">
        <f t="shared" ref="X77:X87" si="9">P77+W77</f>
        <v>48546904</v>
      </c>
      <c r="Y77" s="704">
        <v>52065447</v>
      </c>
    </row>
    <row r="78" spans="2:25">
      <c r="B78" s="652">
        <v>3</v>
      </c>
      <c r="C78" s="653" t="s">
        <v>103</v>
      </c>
      <c r="D78" s="601"/>
      <c r="E78" s="654"/>
      <c r="F78" s="655"/>
      <c r="G78" s="665"/>
      <c r="H78" s="665"/>
      <c r="I78" s="657">
        <v>90000000</v>
      </c>
      <c r="J78" s="658"/>
      <c r="K78" s="666"/>
      <c r="L78" s="660">
        <f>I78/I88*100</f>
        <v>5.6989798826010141</v>
      </c>
      <c r="M78" s="661">
        <f t="shared" si="5"/>
        <v>35.266666666666666</v>
      </c>
      <c r="N78" s="662">
        <f t="shared" si="6"/>
        <v>0.35266666666666668</v>
      </c>
      <c r="O78" s="662">
        <f t="shared" si="7"/>
        <v>2.0098402385972909</v>
      </c>
      <c r="P78" s="686">
        <v>31740000</v>
      </c>
      <c r="Q78" s="935">
        <f t="shared" si="8"/>
        <v>2.0098402385972909</v>
      </c>
      <c r="R78" s="664">
        <f t="shared" ref="R78:R87" si="10">I78-P78</f>
        <v>58260000</v>
      </c>
      <c r="S78" s="601"/>
      <c r="T78" s="707">
        <f>P78+5920000</f>
        <v>37660000</v>
      </c>
      <c r="U78" s="601"/>
      <c r="V78" s="601"/>
      <c r="W78" s="706">
        <v>6900000</v>
      </c>
      <c r="X78" s="704">
        <f t="shared" si="9"/>
        <v>38640000</v>
      </c>
      <c r="Y78" s="704">
        <v>41440000</v>
      </c>
    </row>
    <row r="79" spans="2:25" ht="15.75" thickBot="1">
      <c r="B79" s="652">
        <v>4</v>
      </c>
      <c r="C79" s="708" t="s">
        <v>104</v>
      </c>
      <c r="D79" s="687"/>
      <c r="E79" s="697"/>
      <c r="F79" s="655"/>
      <c r="G79" s="665"/>
      <c r="H79" s="665"/>
      <c r="I79" s="657">
        <v>22000000</v>
      </c>
      <c r="J79" s="658"/>
      <c r="K79" s="666"/>
      <c r="L79" s="660">
        <f>I79/I88*100</f>
        <v>1.3930839713024703</v>
      </c>
      <c r="M79" s="661">
        <f t="shared" si="5"/>
        <v>30.13636363636364</v>
      </c>
      <c r="N79" s="662">
        <f t="shared" si="6"/>
        <v>0.30136363636363639</v>
      </c>
      <c r="O79" s="662">
        <f t="shared" si="7"/>
        <v>0.41982485135160813</v>
      </c>
      <c r="P79" s="172">
        <v>6630000</v>
      </c>
      <c r="Q79" s="935">
        <f t="shared" si="8"/>
        <v>0.41982485135160813</v>
      </c>
      <c r="R79" s="664">
        <f t="shared" si="10"/>
        <v>15370000</v>
      </c>
      <c r="S79" s="601"/>
      <c r="T79" s="709">
        <f>P79+1105000</f>
        <v>7735000</v>
      </c>
      <c r="U79" s="687"/>
      <c r="V79" s="687"/>
      <c r="W79" s="706">
        <v>5560000</v>
      </c>
      <c r="X79" s="704">
        <f t="shared" si="9"/>
        <v>12190000</v>
      </c>
      <c r="Y79" s="704">
        <v>16480000</v>
      </c>
    </row>
    <row r="80" spans="2:25" ht="15.75" thickBot="1">
      <c r="B80" s="652">
        <v>5</v>
      </c>
      <c r="C80" s="708" t="s">
        <v>105</v>
      </c>
      <c r="D80" s="687"/>
      <c r="E80" s="697"/>
      <c r="F80" s="655"/>
      <c r="G80" s="665"/>
      <c r="H80" s="665"/>
      <c r="I80" s="694">
        <v>60000000</v>
      </c>
      <c r="J80" s="658"/>
      <c r="K80" s="666"/>
      <c r="L80" s="660">
        <f>I80/I88*100</f>
        <v>3.7993199217340097</v>
      </c>
      <c r="M80" s="661">
        <f t="shared" si="5"/>
        <v>35.485799999999998</v>
      </c>
      <c r="N80" s="662">
        <f t="shared" si="6"/>
        <v>0.35485800000000001</v>
      </c>
      <c r="O80" s="662">
        <f t="shared" si="7"/>
        <v>1.3482190687866871</v>
      </c>
      <c r="P80" s="172">
        <v>21291480</v>
      </c>
      <c r="Q80" s="935">
        <f t="shared" si="8"/>
        <v>1.3482190687866871</v>
      </c>
      <c r="R80" s="664">
        <f t="shared" si="10"/>
        <v>38708520</v>
      </c>
      <c r="S80" s="601"/>
      <c r="T80" s="709">
        <f>P80+3693420</f>
        <v>24984900</v>
      </c>
      <c r="U80" s="687"/>
      <c r="V80" s="687"/>
      <c r="W80" s="706">
        <v>5721180</v>
      </c>
      <c r="X80" s="704">
        <f t="shared" si="9"/>
        <v>27012660</v>
      </c>
      <c r="Y80" s="704">
        <v>32806260</v>
      </c>
    </row>
    <row r="81" spans="2:26">
      <c r="B81" s="652">
        <v>6</v>
      </c>
      <c r="C81" s="708" t="s">
        <v>106</v>
      </c>
      <c r="D81" s="687"/>
      <c r="E81" s="697"/>
      <c r="F81" s="655"/>
      <c r="G81" s="665"/>
      <c r="H81" s="665"/>
      <c r="I81" s="694">
        <v>6000000</v>
      </c>
      <c r="J81" s="658"/>
      <c r="K81" s="666"/>
      <c r="L81" s="660">
        <f>I81/I88*100</f>
        <v>0.37993199217340096</v>
      </c>
      <c r="M81" s="661">
        <f t="shared" si="5"/>
        <v>7.0098833333333328</v>
      </c>
      <c r="N81" s="662">
        <f t="shared" si="6"/>
        <v>7.0098833333333332E-2</v>
      </c>
      <c r="O81" s="662">
        <f t="shared" si="7"/>
        <v>2.6632789397364534E-2</v>
      </c>
      <c r="P81" s="172">
        <v>420593</v>
      </c>
      <c r="Q81" s="935">
        <f t="shared" si="8"/>
        <v>2.6632789397364534E-2</v>
      </c>
      <c r="R81" s="664">
        <f t="shared" si="10"/>
        <v>5579407</v>
      </c>
      <c r="S81" s="601"/>
      <c r="T81" s="709">
        <f>P81+66791</f>
        <v>487384</v>
      </c>
      <c r="U81" s="687"/>
      <c r="V81" s="687"/>
      <c r="W81" s="704"/>
      <c r="X81" s="704">
        <f t="shared" si="9"/>
        <v>420593</v>
      </c>
      <c r="Y81" s="704"/>
    </row>
    <row r="82" spans="2:26">
      <c r="B82" s="652">
        <v>7</v>
      </c>
      <c r="C82" s="708" t="s">
        <v>107</v>
      </c>
      <c r="D82" s="687"/>
      <c r="E82" s="697"/>
      <c r="F82" s="655"/>
      <c r="G82" s="665"/>
      <c r="H82" s="665"/>
      <c r="I82" s="657">
        <v>100000</v>
      </c>
      <c r="J82" s="658"/>
      <c r="K82" s="666"/>
      <c r="L82" s="660">
        <f>I82/I88*100</f>
        <v>6.332199869556682E-3</v>
      </c>
      <c r="M82" s="661">
        <f t="shared" si="5"/>
        <v>4.5940000000000003</v>
      </c>
      <c r="N82" s="662">
        <f t="shared" si="6"/>
        <v>4.5940000000000002E-2</v>
      </c>
      <c r="O82" s="662">
        <f t="shared" si="7"/>
        <v>2.9090126200743396E-4</v>
      </c>
      <c r="P82" s="172">
        <v>4594</v>
      </c>
      <c r="Q82" s="935">
        <f t="shared" si="8"/>
        <v>2.9090126200743396E-4</v>
      </c>
      <c r="R82" s="664">
        <f t="shared" si="10"/>
        <v>95406</v>
      </c>
      <c r="S82" s="601"/>
      <c r="T82" s="709">
        <f>P82+798</f>
        <v>5392</v>
      </c>
      <c r="U82" s="687"/>
      <c r="V82" s="687"/>
      <c r="W82" s="706">
        <v>810</v>
      </c>
      <c r="X82" s="704">
        <f t="shared" si="9"/>
        <v>5404</v>
      </c>
      <c r="Y82" s="704">
        <v>5850</v>
      </c>
    </row>
    <row r="83" spans="2:26" ht="15.75" thickBot="1">
      <c r="B83" s="710">
        <v>8</v>
      </c>
      <c r="C83" s="711" t="s">
        <v>108</v>
      </c>
      <c r="D83" s="712"/>
      <c r="E83" s="713"/>
      <c r="F83" s="655"/>
      <c r="G83" s="665"/>
      <c r="H83" s="665"/>
      <c r="I83" s="657">
        <v>60000000</v>
      </c>
      <c r="J83" s="658"/>
      <c r="K83" s="666"/>
      <c r="L83" s="660">
        <f>I83/I88*100</f>
        <v>3.7993199217340097</v>
      </c>
      <c r="M83" s="661">
        <f t="shared" si="5"/>
        <v>29.444331666666667</v>
      </c>
      <c r="N83" s="662">
        <f t="shared" si="6"/>
        <v>0.29444331666666668</v>
      </c>
      <c r="O83" s="662">
        <f t="shared" si="7"/>
        <v>1.1186843588331024</v>
      </c>
      <c r="P83" s="172">
        <v>17666599</v>
      </c>
      <c r="Q83" s="935">
        <f t="shared" si="8"/>
        <v>1.1186843588331024</v>
      </c>
      <c r="R83" s="664">
        <f t="shared" si="10"/>
        <v>42333401</v>
      </c>
      <c r="S83" s="601"/>
      <c r="T83" s="714">
        <f>P83+3629776</f>
        <v>21296375</v>
      </c>
      <c r="U83" s="712"/>
      <c r="V83" s="712"/>
      <c r="W83" s="706">
        <v>6213322</v>
      </c>
      <c r="X83" s="704">
        <f t="shared" si="9"/>
        <v>23879921</v>
      </c>
      <c r="Y83" s="704">
        <v>25720675</v>
      </c>
      <c r="Z83" s="704">
        <v>2656623</v>
      </c>
    </row>
    <row r="84" spans="2:26" ht="15.75" thickBot="1">
      <c r="B84" s="652">
        <v>9</v>
      </c>
      <c r="C84" s="711" t="s">
        <v>109</v>
      </c>
      <c r="D84" s="712"/>
      <c r="E84" s="713"/>
      <c r="F84" s="655"/>
      <c r="G84" s="665"/>
      <c r="H84" s="665"/>
      <c r="I84" s="694">
        <v>3000000</v>
      </c>
      <c r="J84" s="658"/>
      <c r="K84" s="666"/>
      <c r="L84" s="660">
        <f>I84/I88*100</f>
        <v>0.18996599608670048</v>
      </c>
      <c r="M84" s="661">
        <f t="shared" si="5"/>
        <v>23.477600000000002</v>
      </c>
      <c r="N84" s="662">
        <f t="shared" si="6"/>
        <v>0.23477600000000001</v>
      </c>
      <c r="O84" s="662">
        <f t="shared" si="7"/>
        <v>4.459945669725119E-2</v>
      </c>
      <c r="P84" s="172">
        <v>704328</v>
      </c>
      <c r="Q84" s="935">
        <f t="shared" si="8"/>
        <v>4.459945669725119E-2</v>
      </c>
      <c r="R84" s="664">
        <f t="shared" si="10"/>
        <v>2295672</v>
      </c>
      <c r="S84" s="601"/>
      <c r="T84" s="714">
        <f>P84+145210</f>
        <v>849538</v>
      </c>
      <c r="U84" s="712"/>
      <c r="V84" s="712"/>
      <c r="W84" s="706">
        <v>186679</v>
      </c>
      <c r="X84" s="704">
        <f t="shared" si="9"/>
        <v>891007</v>
      </c>
      <c r="Y84" s="704">
        <v>972802</v>
      </c>
    </row>
    <row r="85" spans="2:26">
      <c r="B85" s="710">
        <v>10</v>
      </c>
      <c r="C85" s="711" t="s">
        <v>110</v>
      </c>
      <c r="D85" s="712"/>
      <c r="E85" s="713"/>
      <c r="F85" s="655"/>
      <c r="G85" s="665"/>
      <c r="H85" s="665"/>
      <c r="I85" s="694">
        <v>7000000</v>
      </c>
      <c r="J85" s="658"/>
      <c r="K85" s="666"/>
      <c r="L85" s="660">
        <f>I85/I88*100</f>
        <v>0.44325399086896783</v>
      </c>
      <c r="M85" s="661">
        <f t="shared" si="5"/>
        <v>30.185457142857143</v>
      </c>
      <c r="N85" s="662">
        <f t="shared" si="6"/>
        <v>0.30185457142857142</v>
      </c>
      <c r="O85" s="662">
        <f t="shared" si="7"/>
        <v>0.13379824344775618</v>
      </c>
      <c r="P85" s="172">
        <v>2112982</v>
      </c>
      <c r="Q85" s="935">
        <f t="shared" si="8"/>
        <v>0.13379824344775618</v>
      </c>
      <c r="R85" s="664">
        <f t="shared" si="10"/>
        <v>4887018</v>
      </c>
      <c r="S85" s="601"/>
      <c r="T85" s="714">
        <f>P85+435625</f>
        <v>2548607</v>
      </c>
      <c r="U85" s="712"/>
      <c r="V85" s="712"/>
      <c r="W85" s="706">
        <v>560041</v>
      </c>
      <c r="X85" s="704">
        <f t="shared" si="9"/>
        <v>2673023</v>
      </c>
      <c r="Y85" s="704">
        <v>2918415</v>
      </c>
    </row>
    <row r="86" spans="2:26" ht="27.75" customHeight="1">
      <c r="B86" s="710">
        <v>11</v>
      </c>
      <c r="C86" s="715" t="s">
        <v>249</v>
      </c>
      <c r="D86" s="716"/>
      <c r="E86" s="717"/>
      <c r="F86" s="655"/>
      <c r="G86" s="665"/>
      <c r="H86" s="665"/>
      <c r="I86" s="718">
        <v>6046000</v>
      </c>
      <c r="J86" s="658"/>
      <c r="K86" s="666"/>
      <c r="L86" s="660">
        <f>I86/I88*100</f>
        <v>0.38284480411339705</v>
      </c>
      <c r="M86" s="661">
        <f t="shared" si="5"/>
        <v>0</v>
      </c>
      <c r="N86" s="662">
        <f t="shared" si="6"/>
        <v>0</v>
      </c>
      <c r="O86" s="662">
        <f t="shared" si="7"/>
        <v>0</v>
      </c>
      <c r="P86" s="172">
        <v>0</v>
      </c>
      <c r="Q86" s="935">
        <f t="shared" si="8"/>
        <v>0</v>
      </c>
      <c r="R86" s="664">
        <f t="shared" si="10"/>
        <v>6046000</v>
      </c>
      <c r="S86" s="601"/>
      <c r="T86" s="719"/>
      <c r="U86" s="720"/>
      <c r="V86" s="720"/>
      <c r="W86" s="706"/>
      <c r="X86" s="704"/>
      <c r="Y86" s="704"/>
    </row>
    <row r="87" spans="2:26">
      <c r="B87" s="652">
        <v>12</v>
      </c>
      <c r="C87" s="711" t="s">
        <v>111</v>
      </c>
      <c r="D87" s="712"/>
      <c r="E87" s="713"/>
      <c r="F87" s="655"/>
      <c r="G87" s="665"/>
      <c r="H87" s="665"/>
      <c r="I87" s="657">
        <v>363084000</v>
      </c>
      <c r="J87" s="658"/>
      <c r="K87" s="666"/>
      <c r="L87" s="660">
        <f>I87/I88*100</f>
        <v>22.991204574381186</v>
      </c>
      <c r="M87" s="661">
        <f t="shared" si="5"/>
        <v>22.965154895285938</v>
      </c>
      <c r="N87" s="662">
        <f t="shared" si="6"/>
        <v>0.22965154895285939</v>
      </c>
      <c r="O87" s="662">
        <f t="shared" si="7"/>
        <v>5.279965742798705</v>
      </c>
      <c r="P87" s="686">
        <v>83382803</v>
      </c>
      <c r="Q87" s="935">
        <f t="shared" si="8"/>
        <v>5.279965742798705</v>
      </c>
      <c r="R87" s="664">
        <f t="shared" si="10"/>
        <v>279701197</v>
      </c>
      <c r="S87" s="601"/>
      <c r="T87" s="711" t="s">
        <v>111</v>
      </c>
      <c r="U87" s="712"/>
      <c r="V87" s="712"/>
      <c r="W87" s="706">
        <v>40308496</v>
      </c>
      <c r="X87" s="704">
        <f t="shared" si="9"/>
        <v>123691299</v>
      </c>
      <c r="Y87" s="704">
        <v>101799106</v>
      </c>
      <c r="Z87" s="704">
        <v>41824542</v>
      </c>
    </row>
    <row r="88" spans="2:26" ht="21" thickBot="1">
      <c r="B88" s="675" t="s">
        <v>80</v>
      </c>
      <c r="C88" s="676"/>
      <c r="D88" s="676"/>
      <c r="E88" s="676"/>
      <c r="F88" s="676"/>
      <c r="G88" s="676"/>
      <c r="H88" s="677"/>
      <c r="I88" s="678">
        <f>SUM(I76:I87)</f>
        <v>1579230000</v>
      </c>
      <c r="J88" s="679" t="s">
        <v>81</v>
      </c>
      <c r="K88" s="680"/>
      <c r="L88" s="681">
        <f>SUM(L76:L87)</f>
        <v>100</v>
      </c>
      <c r="M88" s="698"/>
      <c r="N88" s="682">
        <f>SUM(N76:N87)</f>
        <v>2.9872116714965489</v>
      </c>
      <c r="O88" s="682">
        <f>SUM(O76:O87)</f>
        <v>35.56291186211002</v>
      </c>
      <c r="P88" s="699">
        <f>SUM(P76:P87)</f>
        <v>561620173</v>
      </c>
      <c r="Q88" s="684">
        <f>SUM(Q76:Q87)</f>
        <v>35.56291186211002</v>
      </c>
      <c r="R88" s="685">
        <f>SUM(R76:R87)</f>
        <v>1017609827</v>
      </c>
      <c r="S88" s="601"/>
      <c r="W88" s="704">
        <f>SUM(W76:W87)</f>
        <v>155942720</v>
      </c>
      <c r="X88" s="704">
        <f>SUM(X76:X87)</f>
        <v>717562893</v>
      </c>
      <c r="Y88" s="704">
        <f>SUM(Y76:Y87)</f>
        <v>749570105</v>
      </c>
      <c r="Z88" s="721">
        <f>SUM(Z81:Z87)</f>
        <v>44481165</v>
      </c>
    </row>
    <row r="89" spans="2:26" ht="15.75" thickTop="1">
      <c r="B89" s="601"/>
      <c r="C89" s="601"/>
      <c r="D89" s="601"/>
      <c r="E89" s="601"/>
      <c r="F89" s="600"/>
      <c r="G89" s="601"/>
      <c r="H89" s="601"/>
      <c r="I89" s="601"/>
      <c r="J89" s="601"/>
      <c r="K89" s="601"/>
      <c r="L89" s="601"/>
      <c r="M89" s="601"/>
      <c r="N89" s="601"/>
      <c r="O89" s="601"/>
      <c r="P89" s="601"/>
      <c r="Q89" s="601"/>
      <c r="R89" s="601"/>
      <c r="S89" s="601"/>
      <c r="T89" s="722" t="e">
        <f>R87+#REF!</f>
        <v>#REF!</v>
      </c>
      <c r="U89" s="704" t="e">
        <f>P87+#REF!</f>
        <v>#REF!</v>
      </c>
      <c r="V89" s="704" t="e">
        <f>I87+#REF!</f>
        <v>#REF!</v>
      </c>
      <c r="Y89" s="723"/>
    </row>
    <row r="90" spans="2:26">
      <c r="B90" s="601"/>
      <c r="C90" s="601"/>
      <c r="D90" s="601"/>
      <c r="E90" s="601"/>
      <c r="F90" s="600"/>
      <c r="G90" s="601"/>
      <c r="H90" s="601"/>
      <c r="I90" s="686"/>
      <c r="J90" s="601"/>
      <c r="K90" s="601"/>
      <c r="L90" s="601"/>
      <c r="M90" s="601"/>
      <c r="N90" s="601"/>
      <c r="O90" s="687"/>
      <c r="P90" s="687" t="s">
        <v>281</v>
      </c>
      <c r="Q90" s="601"/>
      <c r="R90" s="601"/>
      <c r="S90" s="601"/>
      <c r="T90" s="722">
        <v>177000000</v>
      </c>
      <c r="U90" s="704" t="e">
        <f>V89-U89</f>
        <v>#REF!</v>
      </c>
      <c r="V90" s="722">
        <v>304279426</v>
      </c>
    </row>
    <row r="91" spans="2:26">
      <c r="B91" s="601"/>
      <c r="C91" s="601"/>
      <c r="D91" s="601"/>
      <c r="E91" s="601"/>
      <c r="F91" s="600"/>
      <c r="G91" s="601"/>
      <c r="H91" s="601"/>
      <c r="I91" s="601"/>
      <c r="J91" s="601"/>
      <c r="K91" s="601"/>
      <c r="L91" s="601"/>
      <c r="M91" s="601"/>
      <c r="N91" s="601"/>
      <c r="O91" s="688"/>
      <c r="P91" s="688" t="s">
        <v>83</v>
      </c>
      <c r="Q91" s="601"/>
      <c r="R91" s="601"/>
      <c r="S91" s="601"/>
      <c r="T91" s="723"/>
      <c r="U91" s="723" t="e">
        <f>U90-T90</f>
        <v>#REF!</v>
      </c>
    </row>
    <row r="92" spans="2:26" ht="16.5">
      <c r="B92" s="601"/>
      <c r="C92" s="601"/>
      <c r="D92" s="601"/>
      <c r="E92" s="601"/>
      <c r="F92" s="600"/>
      <c r="G92" s="601"/>
      <c r="H92" s="601"/>
      <c r="I92" s="724"/>
      <c r="J92" s="601"/>
      <c r="K92" s="601"/>
      <c r="L92" s="601"/>
      <c r="M92" s="601"/>
      <c r="N92" s="601"/>
      <c r="O92" s="688"/>
      <c r="P92" s="688"/>
      <c r="Q92" s="601"/>
      <c r="R92" s="601"/>
      <c r="S92" s="601"/>
      <c r="T92" s="723" t="e">
        <f>T89-T90</f>
        <v>#REF!</v>
      </c>
    </row>
    <row r="93" spans="2:26">
      <c r="B93" s="601"/>
      <c r="C93" s="601"/>
      <c r="D93" s="601"/>
      <c r="E93" s="601"/>
      <c r="F93" s="600"/>
      <c r="G93" s="601"/>
      <c r="H93" s="601"/>
      <c r="I93" s="601"/>
      <c r="J93" s="601"/>
      <c r="K93" s="601"/>
      <c r="L93" s="601"/>
      <c r="M93" s="601"/>
      <c r="N93" s="601"/>
      <c r="O93" s="688"/>
      <c r="P93" s="688"/>
      <c r="Q93" s="601"/>
      <c r="R93" s="601"/>
      <c r="S93" s="601"/>
      <c r="U93" s="704"/>
    </row>
    <row r="94" spans="2:26">
      <c r="B94" s="601"/>
      <c r="C94" s="601"/>
      <c r="D94" s="601"/>
      <c r="E94" s="601"/>
      <c r="F94" s="600"/>
      <c r="G94" s="601"/>
      <c r="H94" s="601"/>
      <c r="I94" s="701"/>
      <c r="J94" s="601"/>
      <c r="K94" s="601"/>
      <c r="L94" s="601"/>
      <c r="M94" s="601"/>
      <c r="N94" s="601"/>
      <c r="O94" s="601"/>
      <c r="P94" s="601"/>
      <c r="Q94" s="601"/>
      <c r="R94" s="601"/>
      <c r="S94" s="601"/>
      <c r="U94" s="704"/>
    </row>
    <row r="95" spans="2:26">
      <c r="B95" s="601"/>
      <c r="C95" s="601"/>
      <c r="D95" s="601"/>
      <c r="E95" s="601"/>
      <c r="F95" s="600"/>
      <c r="G95" s="601"/>
      <c r="H95" s="601"/>
      <c r="I95" s="601"/>
      <c r="J95" s="601"/>
      <c r="K95" s="601"/>
      <c r="L95" s="601"/>
      <c r="M95" s="601"/>
      <c r="N95" s="601"/>
      <c r="O95" s="689"/>
      <c r="P95" s="689" t="str">
        <f>P32</f>
        <v>ARMAN,S.Sos</v>
      </c>
      <c r="Q95" s="601"/>
      <c r="R95" s="601"/>
      <c r="S95" s="601"/>
      <c r="U95" s="704"/>
    </row>
    <row r="96" spans="2:26">
      <c r="B96" s="601"/>
      <c r="C96" s="601"/>
      <c r="D96" s="601"/>
      <c r="E96" s="601"/>
      <c r="F96" s="600"/>
      <c r="G96" s="601"/>
      <c r="H96" s="601"/>
      <c r="I96" s="601"/>
      <c r="J96" s="601"/>
      <c r="K96" s="601"/>
      <c r="L96" s="601"/>
      <c r="M96" s="601"/>
      <c r="N96" s="601"/>
      <c r="O96" s="687"/>
      <c r="P96" s="690" t="str">
        <f>P33</f>
        <v>Nip. 197505242005021003</v>
      </c>
      <c r="Q96" s="601"/>
      <c r="R96" s="601"/>
      <c r="S96" s="601"/>
    </row>
    <row r="97" spans="2:19">
      <c r="B97" s="601"/>
      <c r="C97" s="601"/>
      <c r="D97" s="601"/>
      <c r="E97" s="601"/>
      <c r="F97" s="600"/>
      <c r="G97" s="601"/>
      <c r="H97" s="601"/>
      <c r="I97" s="601"/>
      <c r="J97" s="601"/>
      <c r="K97" s="601"/>
      <c r="L97" s="601"/>
      <c r="M97" s="601"/>
      <c r="N97" s="687"/>
      <c r="O97" s="687"/>
      <c r="P97" s="601"/>
      <c r="Q97" s="601"/>
      <c r="R97" s="601"/>
      <c r="S97" s="601"/>
    </row>
    <row r="98" spans="2:19">
      <c r="B98" s="597" t="s">
        <v>47</v>
      </c>
      <c r="C98" s="598"/>
      <c r="D98" s="598"/>
      <c r="E98" s="599"/>
      <c r="F98" s="600"/>
      <c r="G98" s="601"/>
      <c r="H98" s="601"/>
      <c r="I98" s="601"/>
      <c r="J98" s="601"/>
      <c r="K98" s="601"/>
      <c r="L98" s="601"/>
      <c r="M98" s="601"/>
      <c r="N98" s="601"/>
      <c r="O98" s="601"/>
      <c r="P98" s="601"/>
      <c r="Q98" s="601"/>
      <c r="R98" s="601"/>
      <c r="S98" s="601"/>
    </row>
    <row r="99" spans="2:19">
      <c r="B99" s="603" t="s">
        <v>48</v>
      </c>
      <c r="C99" s="604"/>
      <c r="D99" s="604"/>
      <c r="E99" s="605"/>
      <c r="F99" s="600"/>
      <c r="G99" s="601"/>
      <c r="H99" s="601"/>
      <c r="I99" s="601"/>
      <c r="J99" s="601"/>
      <c r="K99" s="601"/>
      <c r="L99" s="601"/>
      <c r="M99" s="601"/>
      <c r="N99" s="601"/>
      <c r="O99" s="601"/>
      <c r="P99" s="601"/>
      <c r="Q99" s="601"/>
      <c r="R99" s="601"/>
      <c r="S99" s="601"/>
    </row>
    <row r="100" spans="2:19" ht="16.5">
      <c r="B100" s="601"/>
      <c r="C100" s="601"/>
      <c r="D100" s="601"/>
      <c r="E100" s="601"/>
      <c r="F100" s="600"/>
      <c r="G100" s="601"/>
      <c r="H100" s="606" t="s">
        <v>49</v>
      </c>
      <c r="I100" s="606"/>
      <c r="J100" s="606"/>
      <c r="K100" s="606"/>
      <c r="L100" s="607"/>
      <c r="M100" s="607"/>
      <c r="N100" s="601"/>
      <c r="O100" s="601"/>
      <c r="P100" s="601"/>
      <c r="Q100" s="601"/>
      <c r="R100" s="601"/>
      <c r="S100" s="601"/>
    </row>
    <row r="101" spans="2:19" ht="16.5">
      <c r="B101" s="601"/>
      <c r="C101" s="601"/>
      <c r="D101" s="601"/>
      <c r="E101" s="601"/>
      <c r="F101" s="600"/>
      <c r="G101" s="601"/>
      <c r="H101" s="606" t="s">
        <v>50</v>
      </c>
      <c r="I101" s="606"/>
      <c r="J101" s="606"/>
      <c r="K101" s="606"/>
      <c r="L101" s="607"/>
      <c r="M101" s="607"/>
      <c r="N101" s="601"/>
      <c r="O101" s="601"/>
      <c r="P101" s="601"/>
      <c r="Q101" s="601"/>
      <c r="R101" s="601"/>
      <c r="S101" s="601"/>
    </row>
    <row r="102" spans="2:19" ht="16.5">
      <c r="B102" s="601"/>
      <c r="C102" s="601"/>
      <c r="D102" s="601"/>
      <c r="E102" s="601"/>
      <c r="F102" s="600"/>
      <c r="G102" s="601"/>
      <c r="H102" s="606" t="str">
        <f>H66</f>
        <v>TAHUN ANGGARAN 2025</v>
      </c>
      <c r="I102" s="606"/>
      <c r="J102" s="606"/>
      <c r="K102" s="606"/>
      <c r="L102" s="607"/>
      <c r="M102" s="607"/>
      <c r="N102" s="601"/>
      <c r="O102" s="601"/>
      <c r="P102" s="601"/>
      <c r="Q102" s="601"/>
      <c r="R102" s="601"/>
      <c r="S102" s="601"/>
    </row>
    <row r="103" spans="2:19" ht="16.5">
      <c r="B103" s="608" t="s">
        <v>52</v>
      </c>
      <c r="C103" s="608"/>
      <c r="D103" s="609" t="s">
        <v>3</v>
      </c>
      <c r="E103" s="601" t="s">
        <v>53</v>
      </c>
      <c r="F103" s="600"/>
      <c r="G103" s="601"/>
      <c r="H103" s="607"/>
      <c r="I103" s="607"/>
      <c r="J103" s="607"/>
      <c r="K103" s="607"/>
      <c r="L103" s="607"/>
      <c r="M103" s="607"/>
      <c r="N103" s="608"/>
      <c r="O103" s="608"/>
      <c r="P103" s="601"/>
      <c r="Q103" s="601"/>
      <c r="R103" s="601"/>
      <c r="S103" s="601"/>
    </row>
    <row r="104" spans="2:19" ht="16.5">
      <c r="B104" s="608" t="s">
        <v>54</v>
      </c>
      <c r="C104" s="608"/>
      <c r="D104" s="609" t="s">
        <v>3</v>
      </c>
      <c r="E104" s="601" t="s">
        <v>21</v>
      </c>
      <c r="F104" s="600"/>
      <c r="G104" s="601"/>
      <c r="H104" s="607"/>
      <c r="I104" s="607"/>
      <c r="J104" s="607"/>
      <c r="K104" s="607"/>
      <c r="L104" s="607"/>
      <c r="M104" s="607"/>
      <c r="N104" s="608"/>
      <c r="O104" s="608"/>
      <c r="P104" s="601"/>
      <c r="Q104" s="601"/>
      <c r="R104" s="601"/>
      <c r="S104" s="601"/>
    </row>
    <row r="105" spans="2:19" ht="16.5">
      <c r="B105" s="608" t="s">
        <v>56</v>
      </c>
      <c r="C105" s="608"/>
      <c r="D105" s="609" t="s">
        <v>3</v>
      </c>
      <c r="E105" s="601" t="s">
        <v>112</v>
      </c>
      <c r="F105" s="600"/>
      <c r="G105" s="601"/>
      <c r="H105" s="607"/>
      <c r="I105" s="607"/>
      <c r="J105" s="607"/>
      <c r="K105" s="607"/>
      <c r="L105" s="607"/>
      <c r="M105" s="601"/>
      <c r="N105" s="601"/>
      <c r="O105" s="601"/>
      <c r="P105" s="608"/>
      <c r="Q105" s="608"/>
      <c r="R105" s="601"/>
      <c r="S105" s="601"/>
    </row>
    <row r="106" spans="2:19">
      <c r="B106" s="608" t="s">
        <v>58</v>
      </c>
      <c r="C106" s="608"/>
      <c r="D106" s="609" t="s">
        <v>3</v>
      </c>
      <c r="E106" s="601" t="s">
        <v>59</v>
      </c>
      <c r="F106" s="600"/>
      <c r="G106" s="601"/>
      <c r="H106" s="601"/>
      <c r="I106" s="601"/>
      <c r="J106" s="601"/>
      <c r="K106" s="601"/>
      <c r="L106" s="601"/>
      <c r="M106" s="601"/>
      <c r="N106" s="601" t="str">
        <f>N70</f>
        <v>Keadaan Bulan Mei 2025</v>
      </c>
      <c r="O106" s="601"/>
      <c r="P106" s="601"/>
      <c r="Q106" s="601"/>
      <c r="R106" s="601"/>
      <c r="S106" s="601"/>
    </row>
    <row r="107" spans="2:19" ht="15.75" thickBot="1">
      <c r="B107" s="608"/>
      <c r="C107" s="608"/>
      <c r="D107" s="608"/>
      <c r="E107" s="601"/>
      <c r="F107" s="600"/>
      <c r="G107" s="601"/>
      <c r="H107" s="601"/>
      <c r="I107" s="601"/>
      <c r="J107" s="601"/>
      <c r="K107" s="601"/>
      <c r="L107" s="601"/>
      <c r="M107" s="601"/>
      <c r="N107" s="601"/>
      <c r="O107" s="601"/>
      <c r="P107" s="600"/>
      <c r="Q107" s="600"/>
      <c r="R107" s="601"/>
      <c r="S107" s="601"/>
    </row>
    <row r="108" spans="2:19" ht="29.25" customHeight="1" thickTop="1">
      <c r="B108" s="610" t="s">
        <v>61</v>
      </c>
      <c r="C108" s="611" t="s">
        <v>62</v>
      </c>
      <c r="D108" s="612"/>
      <c r="E108" s="613"/>
      <c r="F108" s="614" t="s">
        <v>63</v>
      </c>
      <c r="G108" s="615" t="s">
        <v>64</v>
      </c>
      <c r="H108" s="616"/>
      <c r="I108" s="617" t="s">
        <v>65</v>
      </c>
      <c r="J108" s="617" t="s">
        <v>66</v>
      </c>
      <c r="K108" s="617" t="s">
        <v>67</v>
      </c>
      <c r="L108" s="617" t="s">
        <v>68</v>
      </c>
      <c r="M108" s="618" t="s">
        <v>69</v>
      </c>
      <c r="N108" s="619"/>
      <c r="O108" s="618" t="s">
        <v>70</v>
      </c>
      <c r="P108" s="620"/>
      <c r="Q108" s="620"/>
      <c r="R108" s="621" t="s">
        <v>71</v>
      </c>
      <c r="S108" s="601"/>
    </row>
    <row r="109" spans="2:19">
      <c r="B109" s="622"/>
      <c r="C109" s="623"/>
      <c r="D109" s="624"/>
      <c r="E109" s="625"/>
      <c r="F109" s="626"/>
      <c r="G109" s="627" t="s">
        <v>72</v>
      </c>
      <c r="H109" s="627" t="s">
        <v>73</v>
      </c>
      <c r="I109" s="628"/>
      <c r="J109" s="627"/>
      <c r="K109" s="627"/>
      <c r="L109" s="629"/>
      <c r="M109" s="627" t="s">
        <v>16</v>
      </c>
      <c r="N109" s="630" t="s">
        <v>15</v>
      </c>
      <c r="O109" s="630" t="s">
        <v>16</v>
      </c>
      <c r="P109" s="631" t="s">
        <v>15</v>
      </c>
      <c r="Q109" s="632"/>
      <c r="R109" s="633"/>
      <c r="S109" s="601"/>
    </row>
    <row r="110" spans="2:19">
      <c r="B110" s="634"/>
      <c r="C110" s="635"/>
      <c r="D110" s="636"/>
      <c r="E110" s="637"/>
      <c r="F110" s="638"/>
      <c r="G110" s="639"/>
      <c r="H110" s="639"/>
      <c r="I110" s="640"/>
      <c r="J110" s="639"/>
      <c r="K110" s="639"/>
      <c r="L110" s="641"/>
      <c r="M110" s="640"/>
      <c r="N110" s="639"/>
      <c r="O110" s="639"/>
      <c r="P110" s="642" t="s">
        <v>74</v>
      </c>
      <c r="Q110" s="643" t="s">
        <v>18</v>
      </c>
      <c r="R110" s="633"/>
      <c r="S110" s="601"/>
    </row>
    <row r="111" spans="2:19">
      <c r="B111" s="644">
        <v>1</v>
      </c>
      <c r="C111" s="645">
        <v>2</v>
      </c>
      <c r="D111" s="646"/>
      <c r="E111" s="647"/>
      <c r="F111" s="648">
        <v>3</v>
      </c>
      <c r="G111" s="649">
        <v>4</v>
      </c>
      <c r="H111" s="649">
        <v>5</v>
      </c>
      <c r="I111" s="649">
        <v>6</v>
      </c>
      <c r="J111" s="649">
        <v>7</v>
      </c>
      <c r="K111" s="649">
        <v>8</v>
      </c>
      <c r="L111" s="649">
        <v>9</v>
      </c>
      <c r="M111" s="649">
        <v>10</v>
      </c>
      <c r="N111" s="649">
        <v>11</v>
      </c>
      <c r="O111" s="649">
        <v>12</v>
      </c>
      <c r="P111" s="649">
        <v>13</v>
      </c>
      <c r="Q111" s="650">
        <v>14</v>
      </c>
      <c r="R111" s="651">
        <v>15</v>
      </c>
      <c r="S111" s="601"/>
    </row>
    <row r="112" spans="2:19">
      <c r="B112" s="652">
        <v>1</v>
      </c>
      <c r="C112" s="601" t="s">
        <v>75</v>
      </c>
      <c r="D112" s="601"/>
      <c r="E112" s="654"/>
      <c r="F112" s="655"/>
      <c r="G112" s="656" t="s">
        <v>76</v>
      </c>
      <c r="H112" s="656" t="s">
        <v>77</v>
      </c>
      <c r="I112" s="686">
        <v>582100</v>
      </c>
      <c r="J112" s="658" t="s">
        <v>78</v>
      </c>
      <c r="K112" s="659" t="s">
        <v>78</v>
      </c>
      <c r="L112" s="660">
        <f>I112/I116*100</f>
        <v>13.932170125176516</v>
      </c>
      <c r="M112" s="661">
        <f>P112/I112*100</f>
        <v>0</v>
      </c>
      <c r="N112" s="662">
        <f>P112/I112</f>
        <v>0</v>
      </c>
      <c r="O112" s="662">
        <f>L112*M112/100</f>
        <v>0</v>
      </c>
      <c r="P112" s="686"/>
      <c r="Q112" s="935">
        <f>L112*M112/100</f>
        <v>0</v>
      </c>
      <c r="R112" s="664">
        <f>I112-P112</f>
        <v>582100</v>
      </c>
      <c r="S112" s="601"/>
    </row>
    <row r="113" spans="2:19">
      <c r="B113" s="652">
        <v>2</v>
      </c>
      <c r="C113" s="601" t="s">
        <v>87</v>
      </c>
      <c r="D113" s="601"/>
      <c r="E113" s="654"/>
      <c r="F113" s="655"/>
      <c r="G113" s="665"/>
      <c r="H113" s="665"/>
      <c r="I113" s="686">
        <v>795000</v>
      </c>
      <c r="J113" s="658"/>
      <c r="K113" s="666"/>
      <c r="L113" s="660">
        <f>I113/I116*100</f>
        <v>19.027787750412866</v>
      </c>
      <c r="M113" s="661">
        <f>P113/I113*100</f>
        <v>0</v>
      </c>
      <c r="N113" s="662">
        <f>P113/I113</f>
        <v>0</v>
      </c>
      <c r="O113" s="662">
        <f>L113*M113/100</f>
        <v>0</v>
      </c>
      <c r="P113" s="686"/>
      <c r="Q113" s="935">
        <f t="shared" ref="Q113:Q115" si="11">L113*M113/100</f>
        <v>0</v>
      </c>
      <c r="R113" s="664">
        <f>I113-P113</f>
        <v>795000</v>
      </c>
      <c r="S113" s="601"/>
    </row>
    <row r="114" spans="2:19" ht="15.75" thickBot="1">
      <c r="B114" s="652">
        <v>3</v>
      </c>
      <c r="C114" s="601" t="s">
        <v>88</v>
      </c>
      <c r="D114" s="601"/>
      <c r="E114" s="654"/>
      <c r="F114" s="655"/>
      <c r="G114" s="665"/>
      <c r="H114" s="665"/>
      <c r="I114" s="686">
        <v>551000</v>
      </c>
      <c r="J114" s="658"/>
      <c r="K114" s="666"/>
      <c r="L114" s="660">
        <f>I114/I116*100</f>
        <v>13.18781264211005</v>
      </c>
      <c r="M114" s="661">
        <f>P114/I114*100</f>
        <v>0</v>
      </c>
      <c r="N114" s="662">
        <f>P114/I114</f>
        <v>0</v>
      </c>
      <c r="O114" s="662">
        <f>L114*M114/100</f>
        <v>0</v>
      </c>
      <c r="P114" s="686"/>
      <c r="Q114" s="935">
        <f t="shared" si="11"/>
        <v>0</v>
      </c>
      <c r="R114" s="664">
        <f>I114-P114</f>
        <v>551000</v>
      </c>
      <c r="S114" s="601"/>
    </row>
    <row r="115" spans="2:19">
      <c r="B115" s="725">
        <v>5</v>
      </c>
      <c r="C115" s="601" t="s">
        <v>89</v>
      </c>
      <c r="D115" s="601"/>
      <c r="E115" s="654"/>
      <c r="F115" s="655"/>
      <c r="G115" s="671"/>
      <c r="H115" s="671"/>
      <c r="I115" s="695">
        <v>2250000</v>
      </c>
      <c r="J115" s="658"/>
      <c r="K115" s="658"/>
      <c r="L115" s="660">
        <f>I115/I116*100</f>
        <v>53.852229482300565</v>
      </c>
      <c r="M115" s="661">
        <f>P115/I115*100</f>
        <v>0</v>
      </c>
      <c r="N115" s="662">
        <f>P115/I115</f>
        <v>0</v>
      </c>
      <c r="O115" s="662">
        <f>L115*M115/100</f>
        <v>0</v>
      </c>
      <c r="P115" s="657"/>
      <c r="Q115" s="935">
        <f t="shared" si="11"/>
        <v>0</v>
      </c>
      <c r="R115" s="664">
        <f>I115-P115</f>
        <v>2250000</v>
      </c>
      <c r="S115" s="601"/>
    </row>
    <row r="116" spans="2:19" ht="21" thickBot="1">
      <c r="B116" s="675" t="s">
        <v>80</v>
      </c>
      <c r="C116" s="676"/>
      <c r="D116" s="676"/>
      <c r="E116" s="676"/>
      <c r="F116" s="676"/>
      <c r="G116" s="676"/>
      <c r="H116" s="677"/>
      <c r="I116" s="678">
        <f>SUM(I112:I115)</f>
        <v>4178100</v>
      </c>
      <c r="J116" s="679" t="s">
        <v>81</v>
      </c>
      <c r="K116" s="680"/>
      <c r="L116" s="681">
        <f>SUM(L112:L115)</f>
        <v>100</v>
      </c>
      <c r="M116" s="698"/>
      <c r="N116" s="681">
        <f>SUM(N112:N115)</f>
        <v>0</v>
      </c>
      <c r="O116" s="681">
        <f>SUM(O112:O115)</f>
        <v>0</v>
      </c>
      <c r="P116" s="699">
        <f>SUM(P112:P115)</f>
        <v>0</v>
      </c>
      <c r="Q116" s="684">
        <f>SUM(Q112:Q114)</f>
        <v>0</v>
      </c>
      <c r="R116" s="685">
        <f>SUM(R112:R115)</f>
        <v>4178100</v>
      </c>
      <c r="S116" s="601"/>
    </row>
    <row r="117" spans="2:19" ht="15.75" thickTop="1">
      <c r="B117" s="601"/>
      <c r="C117" s="601"/>
      <c r="D117" s="601"/>
      <c r="E117" s="601"/>
      <c r="F117" s="600"/>
      <c r="G117" s="601"/>
      <c r="H117" s="601"/>
      <c r="I117" s="601"/>
      <c r="J117" s="601"/>
      <c r="K117" s="601"/>
      <c r="L117" s="601"/>
      <c r="M117" s="601"/>
      <c r="N117" s="601"/>
      <c r="O117" s="601"/>
      <c r="P117" s="601"/>
      <c r="Q117" s="601"/>
      <c r="R117" s="601"/>
      <c r="S117" s="601"/>
    </row>
    <row r="118" spans="2:19">
      <c r="B118" s="601"/>
      <c r="C118" s="601"/>
      <c r="D118" s="601"/>
      <c r="E118" s="601"/>
      <c r="F118" s="600"/>
      <c r="G118" s="601"/>
      <c r="H118" s="601"/>
      <c r="I118" s="686"/>
      <c r="J118" s="601"/>
      <c r="K118" s="601"/>
      <c r="L118" s="601"/>
      <c r="M118" s="601"/>
      <c r="N118" s="601"/>
      <c r="O118" s="687"/>
      <c r="P118" s="687" t="str">
        <f>P90</f>
        <v>Polebunging, 31 Mei 2025</v>
      </c>
      <c r="Q118" s="601"/>
      <c r="R118" s="601"/>
      <c r="S118" s="601"/>
    </row>
    <row r="119" spans="2:19">
      <c r="B119" s="601"/>
      <c r="C119" s="601"/>
      <c r="D119" s="601"/>
      <c r="E119" s="601"/>
      <c r="F119" s="600"/>
      <c r="G119" s="601"/>
      <c r="H119" s="601"/>
      <c r="I119" s="601"/>
      <c r="J119" s="601"/>
      <c r="K119" s="601"/>
      <c r="L119" s="601"/>
      <c r="M119" s="601"/>
      <c r="N119" s="601"/>
      <c r="O119" s="688"/>
      <c r="P119" s="688" t="s">
        <v>83</v>
      </c>
      <c r="Q119" s="601"/>
      <c r="R119" s="601"/>
      <c r="S119" s="601"/>
    </row>
    <row r="120" spans="2:19">
      <c r="B120" s="601"/>
      <c r="C120" s="601"/>
      <c r="D120" s="601"/>
      <c r="E120" s="601"/>
      <c r="F120" s="600"/>
      <c r="G120" s="601"/>
      <c r="H120" s="601"/>
      <c r="I120" s="686"/>
      <c r="J120" s="601"/>
      <c r="K120" s="601"/>
      <c r="L120" s="601"/>
      <c r="M120" s="601"/>
      <c r="N120" s="601"/>
      <c r="O120" s="688"/>
      <c r="P120" s="688"/>
      <c r="Q120" s="601"/>
      <c r="R120" s="601"/>
      <c r="S120" s="601"/>
    </row>
    <row r="121" spans="2:19">
      <c r="B121" s="601"/>
      <c r="C121" s="601"/>
      <c r="D121" s="601"/>
      <c r="E121" s="601"/>
      <c r="F121" s="600"/>
      <c r="G121" s="601"/>
      <c r="H121" s="601"/>
      <c r="I121" s="601"/>
      <c r="J121" s="601"/>
      <c r="K121" s="601"/>
      <c r="L121" s="601"/>
      <c r="M121" s="601"/>
      <c r="N121" s="601"/>
      <c r="O121" s="688"/>
      <c r="P121" s="688"/>
      <c r="Q121" s="601"/>
      <c r="R121" s="601"/>
      <c r="S121" s="601"/>
    </row>
    <row r="122" spans="2:19">
      <c r="B122" s="601"/>
      <c r="C122" s="601"/>
      <c r="D122" s="601"/>
      <c r="E122" s="601"/>
      <c r="F122" s="600"/>
      <c r="G122" s="601"/>
      <c r="H122" s="601"/>
      <c r="I122" s="601"/>
      <c r="J122" s="601"/>
      <c r="K122" s="601"/>
      <c r="L122" s="601"/>
      <c r="M122" s="601"/>
      <c r="N122" s="601"/>
      <c r="O122" s="601"/>
      <c r="P122" s="601"/>
      <c r="Q122" s="601"/>
      <c r="R122" s="601"/>
      <c r="S122" s="601"/>
    </row>
    <row r="123" spans="2:19">
      <c r="B123" s="601"/>
      <c r="C123" s="601"/>
      <c r="D123" s="601"/>
      <c r="E123" s="601"/>
      <c r="F123" s="600"/>
      <c r="G123" s="601"/>
      <c r="H123" s="601"/>
      <c r="I123" s="601"/>
      <c r="J123" s="601"/>
      <c r="K123" s="601"/>
      <c r="L123" s="601"/>
      <c r="M123" s="601"/>
      <c r="N123" s="601"/>
      <c r="O123" s="689"/>
      <c r="P123" s="689" t="str">
        <f>P95</f>
        <v>ARMAN,S.Sos</v>
      </c>
      <c r="Q123" s="601"/>
      <c r="R123" s="601"/>
      <c r="S123" s="601"/>
    </row>
    <row r="124" spans="2:19">
      <c r="B124" s="601"/>
      <c r="C124" s="601"/>
      <c r="D124" s="601"/>
      <c r="E124" s="601"/>
      <c r="F124" s="600"/>
      <c r="G124" s="601"/>
      <c r="H124" s="601"/>
      <c r="I124" s="601"/>
      <c r="J124" s="601"/>
      <c r="K124" s="601"/>
      <c r="L124" s="601"/>
      <c r="M124" s="601"/>
      <c r="N124" s="601"/>
      <c r="O124" s="689"/>
      <c r="P124" s="726" t="str">
        <f>P96</f>
        <v>Nip. 197505242005021003</v>
      </c>
      <c r="Q124" s="601"/>
      <c r="R124" s="601"/>
      <c r="S124" s="601"/>
    </row>
    <row r="125" spans="2:19">
      <c r="B125" s="597" t="s">
        <v>47</v>
      </c>
      <c r="C125" s="598"/>
      <c r="D125" s="598"/>
      <c r="E125" s="599"/>
      <c r="F125" s="600"/>
      <c r="G125" s="601"/>
      <c r="H125" s="601"/>
      <c r="I125" s="601"/>
      <c r="J125" s="601"/>
      <c r="K125" s="601"/>
      <c r="L125" s="601"/>
      <c r="M125" s="601"/>
      <c r="N125" s="601"/>
      <c r="O125" s="601"/>
      <c r="P125" s="601"/>
      <c r="Q125" s="601"/>
      <c r="R125" s="601"/>
      <c r="S125" s="601"/>
    </row>
    <row r="126" spans="2:19">
      <c r="B126" s="603" t="s">
        <v>48</v>
      </c>
      <c r="C126" s="604"/>
      <c r="D126" s="604"/>
      <c r="E126" s="605"/>
      <c r="F126" s="600"/>
      <c r="G126" s="601"/>
      <c r="H126" s="601"/>
      <c r="I126" s="601"/>
      <c r="J126" s="601"/>
      <c r="K126" s="601"/>
      <c r="L126" s="601"/>
      <c r="M126" s="601"/>
      <c r="N126" s="601"/>
      <c r="O126" s="601"/>
      <c r="P126" s="601"/>
      <c r="Q126" s="601"/>
      <c r="R126" s="601"/>
      <c r="S126" s="601"/>
    </row>
    <row r="127" spans="2:19" ht="16.5">
      <c r="B127" s="601"/>
      <c r="C127" s="601"/>
      <c r="D127" s="601"/>
      <c r="E127" s="601"/>
      <c r="F127" s="600"/>
      <c r="G127" s="601"/>
      <c r="H127" s="606" t="s">
        <v>49</v>
      </c>
      <c r="I127" s="606"/>
      <c r="J127" s="606"/>
      <c r="K127" s="606"/>
      <c r="L127" s="607"/>
      <c r="M127" s="607"/>
      <c r="N127" s="601"/>
      <c r="O127" s="601"/>
      <c r="P127" s="601"/>
      <c r="Q127" s="601"/>
      <c r="R127" s="601"/>
      <c r="S127" s="601"/>
    </row>
    <row r="128" spans="2:19" ht="16.5">
      <c r="B128" s="601"/>
      <c r="C128" s="601"/>
      <c r="D128" s="601"/>
      <c r="E128" s="601"/>
      <c r="F128" s="600"/>
      <c r="G128" s="601"/>
      <c r="H128" s="606" t="s">
        <v>50</v>
      </c>
      <c r="I128" s="606"/>
      <c r="J128" s="606"/>
      <c r="K128" s="606"/>
      <c r="L128" s="607"/>
      <c r="M128" s="607"/>
      <c r="N128" s="601"/>
      <c r="O128" s="601"/>
      <c r="P128" s="601"/>
      <c r="Q128" s="601"/>
      <c r="R128" s="601"/>
      <c r="S128" s="601"/>
    </row>
    <row r="129" spans="2:19" ht="16.5">
      <c r="B129" s="601"/>
      <c r="C129" s="601"/>
      <c r="D129" s="601"/>
      <c r="E129" s="601"/>
      <c r="F129" s="600"/>
      <c r="G129" s="601"/>
      <c r="H129" s="606" t="s">
        <v>247</v>
      </c>
      <c r="I129" s="606"/>
      <c r="J129" s="606"/>
      <c r="K129" s="606"/>
      <c r="L129" s="607"/>
      <c r="M129" s="607"/>
      <c r="N129" s="601"/>
      <c r="O129" s="601"/>
      <c r="P129" s="601"/>
      <c r="Q129" s="601"/>
      <c r="R129" s="601"/>
      <c r="S129" s="601"/>
    </row>
    <row r="130" spans="2:19" ht="16.5">
      <c r="B130" s="608" t="s">
        <v>52</v>
      </c>
      <c r="C130" s="608"/>
      <c r="D130" s="609" t="s">
        <v>3</v>
      </c>
      <c r="E130" s="601" t="s">
        <v>53</v>
      </c>
      <c r="F130" s="600"/>
      <c r="G130" s="601"/>
      <c r="H130" s="607"/>
      <c r="I130" s="607"/>
      <c r="J130" s="607"/>
      <c r="K130" s="607"/>
      <c r="L130" s="607"/>
      <c r="M130" s="607"/>
      <c r="N130" s="608"/>
      <c r="O130" s="608"/>
      <c r="P130" s="601"/>
      <c r="Q130" s="601"/>
      <c r="R130" s="601"/>
      <c r="S130" s="601"/>
    </row>
    <row r="131" spans="2:19" ht="16.5">
      <c r="B131" s="727" t="s">
        <v>54</v>
      </c>
      <c r="C131" s="608"/>
      <c r="D131" s="609" t="s">
        <v>3</v>
      </c>
      <c r="E131" s="601" t="s">
        <v>21</v>
      </c>
      <c r="F131" s="600"/>
      <c r="G131" s="601"/>
      <c r="H131" s="607"/>
      <c r="I131" s="607"/>
      <c r="J131" s="607"/>
      <c r="K131" s="607"/>
      <c r="L131" s="607"/>
      <c r="M131" s="607"/>
      <c r="N131" s="608"/>
      <c r="O131" s="608"/>
      <c r="P131" s="601"/>
      <c r="Q131" s="601"/>
      <c r="R131" s="601"/>
      <c r="S131" s="601"/>
    </row>
    <row r="132" spans="2:19" ht="16.149999999999999" customHeight="1">
      <c r="B132" s="727" t="s">
        <v>56</v>
      </c>
      <c r="C132" s="727"/>
      <c r="D132" s="728" t="s">
        <v>3</v>
      </c>
      <c r="E132" s="729" t="s">
        <v>113</v>
      </c>
      <c r="F132" s="729"/>
      <c r="G132" s="729"/>
      <c r="H132" s="729"/>
      <c r="I132" s="607"/>
      <c r="J132" s="607"/>
      <c r="K132" s="607"/>
      <c r="L132" s="607"/>
      <c r="M132" s="601"/>
      <c r="N132" s="601"/>
      <c r="O132" s="601"/>
      <c r="P132" s="608"/>
      <c r="Q132" s="608"/>
      <c r="R132" s="601"/>
      <c r="S132" s="601"/>
    </row>
    <row r="133" spans="2:19">
      <c r="B133" s="608" t="s">
        <v>58</v>
      </c>
      <c r="C133" s="608"/>
      <c r="D133" s="609" t="s">
        <v>3</v>
      </c>
      <c r="E133" s="601" t="str">
        <f>E106</f>
        <v>Langsung</v>
      </c>
      <c r="F133" s="600"/>
      <c r="G133" s="601"/>
      <c r="H133" s="601"/>
      <c r="I133" s="601"/>
      <c r="J133" s="601"/>
      <c r="K133" s="601"/>
      <c r="L133" s="601"/>
      <c r="M133" s="601"/>
      <c r="N133" s="601" t="str">
        <f>N42</f>
        <v>Keadaan Bulan Mei 2025</v>
      </c>
      <c r="O133" s="601"/>
      <c r="P133" s="601"/>
      <c r="Q133" s="601"/>
      <c r="R133" s="601"/>
      <c r="S133" s="601"/>
    </row>
    <row r="134" spans="2:19" ht="15.75" thickBot="1">
      <c r="B134" s="608"/>
      <c r="C134" s="608"/>
      <c r="D134" s="608"/>
      <c r="E134" s="601"/>
      <c r="F134" s="600"/>
      <c r="G134" s="601"/>
      <c r="H134" s="601"/>
      <c r="I134" s="601"/>
      <c r="J134" s="601"/>
      <c r="K134" s="601"/>
      <c r="L134" s="601"/>
      <c r="M134" s="601"/>
      <c r="N134" s="601"/>
      <c r="O134" s="601"/>
      <c r="P134" s="600"/>
      <c r="Q134" s="600"/>
      <c r="R134" s="601"/>
      <c r="S134" s="601"/>
    </row>
    <row r="135" spans="2:19" ht="15.6" customHeight="1" thickTop="1">
      <c r="B135" s="730" t="s">
        <v>61</v>
      </c>
      <c r="C135" s="731" t="s">
        <v>62</v>
      </c>
      <c r="D135" s="732"/>
      <c r="E135" s="733"/>
      <c r="F135" s="734" t="s">
        <v>63</v>
      </c>
      <c r="G135" s="735" t="s">
        <v>64</v>
      </c>
      <c r="H135" s="736"/>
      <c r="I135" s="737" t="s">
        <v>65</v>
      </c>
      <c r="J135" s="737" t="s">
        <v>66</v>
      </c>
      <c r="K135" s="737" t="s">
        <v>67</v>
      </c>
      <c r="L135" s="737" t="s">
        <v>68</v>
      </c>
      <c r="M135" s="738" t="s">
        <v>69</v>
      </c>
      <c r="N135" s="739"/>
      <c r="O135" s="738" t="s">
        <v>70</v>
      </c>
      <c r="P135" s="740"/>
      <c r="Q135" s="740"/>
      <c r="R135" s="741" t="s">
        <v>71</v>
      </c>
      <c r="S135" s="601"/>
    </row>
    <row r="136" spans="2:19">
      <c r="B136" s="742"/>
      <c r="C136" s="743"/>
      <c r="D136" s="744"/>
      <c r="E136" s="745"/>
      <c r="F136" s="746"/>
      <c r="G136" s="747" t="s">
        <v>72</v>
      </c>
      <c r="H136" s="747" t="s">
        <v>73</v>
      </c>
      <c r="I136" s="748"/>
      <c r="J136" s="747"/>
      <c r="K136" s="747"/>
      <c r="L136" s="749"/>
      <c r="M136" s="747" t="s">
        <v>16</v>
      </c>
      <c r="N136" s="750" t="s">
        <v>15</v>
      </c>
      <c r="O136" s="750" t="s">
        <v>16</v>
      </c>
      <c r="P136" s="751" t="s">
        <v>15</v>
      </c>
      <c r="Q136" s="752"/>
      <c r="R136" s="753"/>
      <c r="S136" s="601"/>
    </row>
    <row r="137" spans="2:19">
      <c r="B137" s="754"/>
      <c r="C137" s="755"/>
      <c r="D137" s="756"/>
      <c r="E137" s="757"/>
      <c r="F137" s="758"/>
      <c r="G137" s="759"/>
      <c r="H137" s="759"/>
      <c r="I137" s="760"/>
      <c r="J137" s="759"/>
      <c r="K137" s="759"/>
      <c r="L137" s="761"/>
      <c r="M137" s="760"/>
      <c r="N137" s="759"/>
      <c r="O137" s="759"/>
      <c r="P137" s="762" t="s">
        <v>74</v>
      </c>
      <c r="Q137" s="763" t="s">
        <v>18</v>
      </c>
      <c r="R137" s="753"/>
      <c r="S137" s="601"/>
    </row>
    <row r="138" spans="2:19">
      <c r="B138" s="644">
        <v>1</v>
      </c>
      <c r="C138" s="645">
        <v>2</v>
      </c>
      <c r="D138" s="646"/>
      <c r="E138" s="647"/>
      <c r="F138" s="648">
        <v>3</v>
      </c>
      <c r="G138" s="649">
        <v>4</v>
      </c>
      <c r="H138" s="649">
        <v>5</v>
      </c>
      <c r="I138" s="649">
        <v>6</v>
      </c>
      <c r="J138" s="649">
        <v>7</v>
      </c>
      <c r="K138" s="649">
        <v>8</v>
      </c>
      <c r="L138" s="649">
        <v>9</v>
      </c>
      <c r="M138" s="649">
        <v>10</v>
      </c>
      <c r="N138" s="649">
        <v>11</v>
      </c>
      <c r="O138" s="649">
        <v>12</v>
      </c>
      <c r="P138" s="649">
        <v>13</v>
      </c>
      <c r="Q138" s="650">
        <v>14</v>
      </c>
      <c r="R138" s="651">
        <v>15</v>
      </c>
      <c r="S138" s="601"/>
    </row>
    <row r="139" spans="2:19" ht="15" customHeight="1">
      <c r="B139" s="764">
        <v>1</v>
      </c>
      <c r="C139" s="765" t="s">
        <v>75</v>
      </c>
      <c r="D139" s="766"/>
      <c r="E139" s="767"/>
      <c r="F139" s="655"/>
      <c r="G139" s="656" t="s">
        <v>76</v>
      </c>
      <c r="H139" s="656" t="s">
        <v>77</v>
      </c>
      <c r="I139" s="768">
        <v>414200</v>
      </c>
      <c r="J139" s="769" t="s">
        <v>78</v>
      </c>
      <c r="K139" s="770" t="s">
        <v>78</v>
      </c>
      <c r="L139" s="660">
        <f>I139/I143*100</f>
        <v>5.068340614025427</v>
      </c>
      <c r="M139" s="661">
        <f>P139/I139*100</f>
        <v>0</v>
      </c>
      <c r="N139" s="662">
        <f>P139/I139</f>
        <v>0</v>
      </c>
      <c r="O139" s="662">
        <f>L139*M139/100</f>
        <v>0</v>
      </c>
      <c r="P139" s="768"/>
      <c r="Q139" s="935">
        <f>L139*M139/100</f>
        <v>0</v>
      </c>
      <c r="R139" s="664">
        <f>I139-P139</f>
        <v>414200</v>
      </c>
      <c r="S139" s="601"/>
    </row>
    <row r="140" spans="2:19">
      <c r="B140" s="652">
        <v>2</v>
      </c>
      <c r="C140" s="653" t="s">
        <v>89</v>
      </c>
      <c r="D140" s="601"/>
      <c r="E140" s="654"/>
      <c r="F140" s="655"/>
      <c r="G140" s="665"/>
      <c r="H140" s="665"/>
      <c r="I140" s="657">
        <v>6600000</v>
      </c>
      <c r="J140" s="658"/>
      <c r="K140" s="666"/>
      <c r="L140" s="660">
        <f>I140/I143*100</f>
        <v>80.760618185822835</v>
      </c>
      <c r="M140" s="661">
        <f>P140/I140*100</f>
        <v>54.54545454545454</v>
      </c>
      <c r="N140" s="662">
        <f>P140/I140</f>
        <v>0.54545454545454541</v>
      </c>
      <c r="O140" s="662">
        <f>L140*M140/100</f>
        <v>44.051246283176084</v>
      </c>
      <c r="P140" s="657">
        <v>3600000</v>
      </c>
      <c r="Q140" s="935">
        <f>L140*M140/100</f>
        <v>44.051246283176084</v>
      </c>
      <c r="R140" s="664">
        <f>I140-P140</f>
        <v>3000000</v>
      </c>
      <c r="S140" s="601"/>
    </row>
    <row r="141" spans="2:19">
      <c r="B141" s="652">
        <v>4</v>
      </c>
      <c r="C141" s="653" t="s">
        <v>87</v>
      </c>
      <c r="D141" s="601"/>
      <c r="E141" s="654"/>
      <c r="F141" s="655"/>
      <c r="G141" s="665"/>
      <c r="H141" s="665"/>
      <c r="I141" s="657">
        <v>720100</v>
      </c>
      <c r="J141" s="658"/>
      <c r="K141" s="666"/>
      <c r="L141" s="660">
        <f>I141/I143*100</f>
        <v>8.8114729023653062</v>
      </c>
      <c r="M141" s="661">
        <f>P141/I141*100</f>
        <v>0</v>
      </c>
      <c r="N141" s="662">
        <f>P141/I141</f>
        <v>0</v>
      </c>
      <c r="O141" s="662">
        <f>L141*M141/100</f>
        <v>0</v>
      </c>
      <c r="P141" s="657"/>
      <c r="Q141" s="935">
        <f>L141*M141/100</f>
        <v>0</v>
      </c>
      <c r="R141" s="664">
        <f>I141-P141</f>
        <v>720100</v>
      </c>
      <c r="S141" s="601"/>
    </row>
    <row r="142" spans="2:19">
      <c r="B142" s="710">
        <v>5</v>
      </c>
      <c r="C142" s="711" t="s">
        <v>114</v>
      </c>
      <c r="D142" s="712"/>
      <c r="E142" s="713"/>
      <c r="F142" s="655"/>
      <c r="G142" s="665"/>
      <c r="H142" s="665"/>
      <c r="I142" s="657">
        <v>438000</v>
      </c>
      <c r="J142" s="658"/>
      <c r="K142" s="666"/>
      <c r="L142" s="660">
        <f>I142/I143*100</f>
        <v>5.3595682977864243</v>
      </c>
      <c r="M142" s="661">
        <f>P142/I142*100</f>
        <v>0</v>
      </c>
      <c r="N142" s="662">
        <f>P142/I142</f>
        <v>0</v>
      </c>
      <c r="O142" s="662">
        <f>L142*M142/100</f>
        <v>0</v>
      </c>
      <c r="P142" s="657"/>
      <c r="Q142" s="935">
        <f>L142*M142/100</f>
        <v>0</v>
      </c>
      <c r="R142" s="664">
        <f>I142-P142</f>
        <v>438000</v>
      </c>
      <c r="S142" s="601"/>
    </row>
    <row r="143" spans="2:19" ht="21" thickBot="1">
      <c r="B143" s="675" t="s">
        <v>80</v>
      </c>
      <c r="C143" s="676"/>
      <c r="D143" s="676"/>
      <c r="E143" s="676"/>
      <c r="F143" s="676"/>
      <c r="G143" s="676"/>
      <c r="H143" s="677"/>
      <c r="I143" s="678">
        <f>SUM(I139:I142)</f>
        <v>8172300</v>
      </c>
      <c r="J143" s="679" t="s">
        <v>81</v>
      </c>
      <c r="K143" s="680"/>
      <c r="L143" s="681">
        <f>SUM(L139:L142)</f>
        <v>100</v>
      </c>
      <c r="M143" s="681"/>
      <c r="N143" s="681">
        <f>SUM(N139:N142)</f>
        <v>0.54545454545454541</v>
      </c>
      <c r="O143" s="681">
        <f>SUM(O139:O142)</f>
        <v>44.051246283176084</v>
      </c>
      <c r="P143" s="699">
        <f>SUM(P139:P142)</f>
        <v>3600000</v>
      </c>
      <c r="Q143" s="684">
        <f>SUM(Q139:Q142)</f>
        <v>44.051246283176084</v>
      </c>
      <c r="R143" s="685">
        <f>SUM(R139:R142)</f>
        <v>4572300</v>
      </c>
      <c r="S143" s="601"/>
    </row>
    <row r="144" spans="2:19" ht="15.75" thickTop="1">
      <c r="B144" s="601"/>
      <c r="C144" s="601"/>
      <c r="D144" s="601"/>
      <c r="E144" s="601"/>
      <c r="F144" s="600"/>
      <c r="G144" s="601"/>
      <c r="H144" s="601"/>
      <c r="I144" s="601"/>
      <c r="J144" s="601"/>
      <c r="K144" s="601"/>
      <c r="L144" s="601"/>
      <c r="M144" s="601"/>
      <c r="N144" s="601"/>
      <c r="O144" s="601"/>
      <c r="P144" s="601"/>
      <c r="Q144" s="601"/>
      <c r="R144" s="601"/>
      <c r="S144" s="601"/>
    </row>
    <row r="145" spans="2:19">
      <c r="B145" s="601"/>
      <c r="C145" s="601"/>
      <c r="D145" s="601"/>
      <c r="E145" s="601"/>
      <c r="F145" s="600"/>
      <c r="G145" s="601"/>
      <c r="H145" s="601"/>
      <c r="I145" s="686"/>
      <c r="J145" s="601"/>
      <c r="K145" s="601"/>
      <c r="L145" s="601"/>
      <c r="M145" s="601"/>
      <c r="N145" s="601"/>
      <c r="O145" s="687"/>
      <c r="P145" s="687" t="str">
        <f>P118</f>
        <v>Polebunging, 31 Mei 2025</v>
      </c>
      <c r="Q145" s="601"/>
      <c r="R145" s="601"/>
      <c r="S145" s="601"/>
    </row>
    <row r="146" spans="2:19">
      <c r="B146" s="601"/>
      <c r="C146" s="601"/>
      <c r="D146" s="601"/>
      <c r="E146" s="601"/>
      <c r="F146" s="600"/>
      <c r="G146" s="601"/>
      <c r="H146" s="601"/>
      <c r="I146" s="601"/>
      <c r="J146" s="601"/>
      <c r="K146" s="601"/>
      <c r="L146" s="601"/>
      <c r="M146" s="601"/>
      <c r="N146" s="601"/>
      <c r="O146" s="688"/>
      <c r="P146" s="688" t="s">
        <v>83</v>
      </c>
      <c r="Q146" s="601"/>
      <c r="R146" s="601"/>
      <c r="S146" s="601"/>
    </row>
    <row r="147" spans="2:19">
      <c r="B147" s="601"/>
      <c r="C147" s="601"/>
      <c r="D147" s="601"/>
      <c r="E147" s="601"/>
      <c r="F147" s="600"/>
      <c r="G147" s="601"/>
      <c r="H147" s="601"/>
      <c r="I147" s="686"/>
      <c r="J147" s="601"/>
      <c r="K147" s="601"/>
      <c r="L147" s="601"/>
      <c r="M147" s="601"/>
      <c r="N147" s="601"/>
      <c r="O147" s="688"/>
      <c r="P147" s="688"/>
      <c r="Q147" s="601"/>
      <c r="R147" s="601"/>
      <c r="S147" s="601"/>
    </row>
    <row r="148" spans="2:19">
      <c r="B148" s="601"/>
      <c r="C148" s="601"/>
      <c r="D148" s="601"/>
      <c r="E148" s="601"/>
      <c r="F148" s="600"/>
      <c r="G148" s="601"/>
      <c r="H148" s="601"/>
      <c r="I148" s="601"/>
      <c r="J148" s="601"/>
      <c r="K148" s="601"/>
      <c r="L148" s="601"/>
      <c r="M148" s="601"/>
      <c r="N148" s="601"/>
      <c r="O148" s="688"/>
      <c r="P148" s="688"/>
      <c r="Q148" s="601"/>
      <c r="R148" s="601"/>
      <c r="S148" s="601"/>
    </row>
    <row r="149" spans="2:19">
      <c r="B149" s="601"/>
      <c r="C149" s="601"/>
      <c r="D149" s="601"/>
      <c r="E149" s="601"/>
      <c r="F149" s="600"/>
      <c r="G149" s="601"/>
      <c r="H149" s="601"/>
      <c r="I149" s="601"/>
      <c r="J149" s="601"/>
      <c r="K149" s="601"/>
      <c r="L149" s="601"/>
      <c r="M149" s="601"/>
      <c r="N149" s="601"/>
      <c r="O149" s="601"/>
      <c r="P149" s="601"/>
      <c r="Q149" s="601"/>
      <c r="R149" s="601"/>
      <c r="S149" s="601"/>
    </row>
    <row r="150" spans="2:19">
      <c r="B150" s="601"/>
      <c r="C150" s="601"/>
      <c r="D150" s="601"/>
      <c r="E150" s="601"/>
      <c r="F150" s="600"/>
      <c r="G150" s="601"/>
      <c r="H150" s="601"/>
      <c r="I150" s="601"/>
      <c r="J150" s="601"/>
      <c r="K150" s="601"/>
      <c r="L150" s="601"/>
      <c r="M150" s="601"/>
      <c r="N150" s="601"/>
      <c r="O150" s="689"/>
      <c r="P150" s="689" t="str">
        <f>P123</f>
        <v>ARMAN,S.Sos</v>
      </c>
      <c r="Q150" s="601"/>
      <c r="R150" s="601"/>
      <c r="S150" s="601"/>
    </row>
    <row r="151" spans="2:19">
      <c r="B151" s="601"/>
      <c r="C151" s="601"/>
      <c r="D151" s="601"/>
      <c r="E151" s="601"/>
      <c r="F151" s="600"/>
      <c r="G151" s="601"/>
      <c r="H151" s="601"/>
      <c r="I151" s="601"/>
      <c r="J151" s="601"/>
      <c r="K151" s="601"/>
      <c r="L151" s="601"/>
      <c r="M151" s="601"/>
      <c r="N151" s="601"/>
      <c r="O151" s="687"/>
      <c r="P151" s="771" t="str">
        <f>P124</f>
        <v>Nip. 197505242005021003</v>
      </c>
      <c r="Q151" s="601"/>
      <c r="R151" s="601"/>
      <c r="S151" s="601"/>
    </row>
    <row r="152" spans="2:19">
      <c r="B152" s="597" t="s">
        <v>47</v>
      </c>
      <c r="C152" s="598"/>
      <c r="D152" s="598"/>
      <c r="E152" s="599"/>
      <c r="F152" s="600"/>
      <c r="G152" s="601"/>
      <c r="H152" s="601"/>
      <c r="I152" s="601"/>
      <c r="J152" s="601"/>
      <c r="K152" s="601"/>
      <c r="L152" s="601"/>
      <c r="M152" s="601"/>
      <c r="N152" s="601"/>
      <c r="O152" s="601"/>
      <c r="P152" s="601"/>
      <c r="Q152" s="601"/>
      <c r="R152" s="601"/>
      <c r="S152" s="601"/>
    </row>
    <row r="153" spans="2:19">
      <c r="B153" s="603" t="s">
        <v>48</v>
      </c>
      <c r="C153" s="604"/>
      <c r="D153" s="604"/>
      <c r="E153" s="605"/>
      <c r="F153" s="600"/>
      <c r="G153" s="601"/>
      <c r="H153" s="601"/>
      <c r="I153" s="601"/>
      <c r="J153" s="601"/>
      <c r="K153" s="601"/>
      <c r="L153" s="601"/>
      <c r="M153" s="601"/>
      <c r="N153" s="601"/>
      <c r="O153" s="601"/>
      <c r="P153" s="601"/>
      <c r="Q153" s="601"/>
      <c r="R153" s="601"/>
      <c r="S153" s="601"/>
    </row>
    <row r="154" spans="2:19" ht="16.5">
      <c r="B154" s="601"/>
      <c r="C154" s="601"/>
      <c r="D154" s="601"/>
      <c r="E154" s="601"/>
      <c r="F154" s="600"/>
      <c r="G154" s="601"/>
      <c r="H154" s="606" t="s">
        <v>49</v>
      </c>
      <c r="I154" s="606"/>
      <c r="J154" s="606"/>
      <c r="K154" s="606"/>
      <c r="L154" s="607"/>
      <c r="M154" s="607"/>
      <c r="N154" s="601"/>
      <c r="O154" s="601"/>
      <c r="P154" s="601"/>
      <c r="Q154" s="601"/>
      <c r="R154" s="601"/>
      <c r="S154" s="601"/>
    </row>
    <row r="155" spans="2:19" ht="16.5">
      <c r="B155" s="601"/>
      <c r="C155" s="601"/>
      <c r="D155" s="601"/>
      <c r="E155" s="601"/>
      <c r="F155" s="600"/>
      <c r="G155" s="601"/>
      <c r="H155" s="606" t="s">
        <v>50</v>
      </c>
      <c r="I155" s="606"/>
      <c r="J155" s="606"/>
      <c r="K155" s="606"/>
      <c r="L155" s="607"/>
      <c r="M155" s="607"/>
      <c r="N155" s="601"/>
      <c r="O155" s="601"/>
      <c r="P155" s="601"/>
      <c r="Q155" s="601"/>
      <c r="R155" s="601"/>
      <c r="S155" s="601"/>
    </row>
    <row r="156" spans="2:19" ht="16.5">
      <c r="B156" s="601"/>
      <c r="C156" s="601"/>
      <c r="D156" s="601"/>
      <c r="E156" s="601"/>
      <c r="F156" s="600"/>
      <c r="G156" s="601"/>
      <c r="H156" s="606" t="s">
        <v>247</v>
      </c>
      <c r="I156" s="606"/>
      <c r="J156" s="606"/>
      <c r="K156" s="606"/>
      <c r="L156" s="607"/>
      <c r="M156" s="607"/>
      <c r="N156" s="601"/>
      <c r="O156" s="601"/>
      <c r="P156" s="601"/>
      <c r="Q156" s="601"/>
      <c r="R156" s="601"/>
      <c r="S156" s="601"/>
    </row>
    <row r="157" spans="2:19" ht="16.5">
      <c r="B157" s="608" t="s">
        <v>52</v>
      </c>
      <c r="C157" s="608"/>
      <c r="D157" s="609" t="s">
        <v>3</v>
      </c>
      <c r="E157" s="601" t="s">
        <v>53</v>
      </c>
      <c r="F157" s="600"/>
      <c r="G157" s="601"/>
      <c r="H157" s="607"/>
      <c r="I157" s="607"/>
      <c r="J157" s="607"/>
      <c r="K157" s="607"/>
      <c r="L157" s="607"/>
      <c r="M157" s="607"/>
      <c r="N157" s="608"/>
      <c r="O157" s="608"/>
      <c r="P157" s="601"/>
      <c r="Q157" s="601"/>
      <c r="R157" s="601"/>
      <c r="S157" s="601"/>
    </row>
    <row r="158" spans="2:19" ht="16.5">
      <c r="B158" s="727" t="s">
        <v>54</v>
      </c>
      <c r="C158" s="608"/>
      <c r="D158" s="609" t="s">
        <v>3</v>
      </c>
      <c r="E158" s="601" t="s">
        <v>115</v>
      </c>
      <c r="F158" s="600"/>
      <c r="G158" s="601"/>
      <c r="H158" s="607"/>
      <c r="I158" s="607"/>
      <c r="J158" s="607"/>
      <c r="K158" s="607"/>
      <c r="L158" s="607"/>
      <c r="M158" s="607"/>
      <c r="N158" s="608"/>
      <c r="O158" s="608"/>
      <c r="P158" s="601"/>
      <c r="Q158" s="601"/>
      <c r="R158" s="601"/>
      <c r="S158" s="601"/>
    </row>
    <row r="159" spans="2:19" ht="17.45" customHeight="1">
      <c r="B159" s="727" t="s">
        <v>56</v>
      </c>
      <c r="C159" s="727"/>
      <c r="D159" s="728" t="s">
        <v>3</v>
      </c>
      <c r="E159" s="729" t="s">
        <v>116</v>
      </c>
      <c r="F159" s="729"/>
      <c r="G159" s="729"/>
      <c r="H159" s="607"/>
      <c r="I159" s="607"/>
      <c r="J159" s="607"/>
      <c r="K159" s="607"/>
      <c r="L159" s="607"/>
      <c r="M159" s="601"/>
      <c r="N159" s="601"/>
      <c r="O159" s="601"/>
      <c r="P159" s="608"/>
      <c r="Q159" s="608"/>
      <c r="R159" s="601"/>
      <c r="S159" s="601"/>
    </row>
    <row r="160" spans="2:19">
      <c r="B160" s="608" t="s">
        <v>58</v>
      </c>
      <c r="C160" s="608"/>
      <c r="D160" s="609" t="s">
        <v>3</v>
      </c>
      <c r="E160" s="601" t="str">
        <f>E106</f>
        <v>Langsung</v>
      </c>
      <c r="F160" s="600"/>
      <c r="G160" s="601"/>
      <c r="H160" s="601"/>
      <c r="I160" s="601"/>
      <c r="J160" s="601"/>
      <c r="K160" s="601"/>
      <c r="L160" s="601"/>
      <c r="M160" s="601"/>
      <c r="N160" s="601" t="str">
        <f>N106</f>
        <v>Keadaan Bulan Mei 2025</v>
      </c>
      <c r="O160" s="601"/>
      <c r="P160" s="601"/>
      <c r="Q160" s="601"/>
      <c r="R160" s="601"/>
      <c r="S160" s="601"/>
    </row>
    <row r="161" spans="2:21" ht="15.75" thickBot="1">
      <c r="B161" s="608"/>
      <c r="C161" s="608"/>
      <c r="D161" s="608"/>
      <c r="E161" s="601"/>
      <c r="F161" s="600"/>
      <c r="G161" s="601"/>
      <c r="H161" s="601"/>
      <c r="I161" s="601"/>
      <c r="J161" s="601"/>
      <c r="K161" s="601"/>
      <c r="L161" s="601"/>
      <c r="M161" s="601"/>
      <c r="N161" s="601"/>
      <c r="O161" s="601"/>
      <c r="P161" s="600"/>
      <c r="Q161" s="600"/>
      <c r="R161" s="601"/>
      <c r="S161" s="601"/>
    </row>
    <row r="162" spans="2:21" ht="22.5" customHeight="1" thickTop="1">
      <c r="B162" s="730" t="s">
        <v>61</v>
      </c>
      <c r="C162" s="731" t="s">
        <v>62</v>
      </c>
      <c r="D162" s="732"/>
      <c r="E162" s="733"/>
      <c r="F162" s="734" t="s">
        <v>63</v>
      </c>
      <c r="G162" s="735" t="s">
        <v>64</v>
      </c>
      <c r="H162" s="736"/>
      <c r="I162" s="737" t="s">
        <v>65</v>
      </c>
      <c r="J162" s="737" t="s">
        <v>66</v>
      </c>
      <c r="K162" s="737" t="s">
        <v>67</v>
      </c>
      <c r="L162" s="737" t="s">
        <v>68</v>
      </c>
      <c r="M162" s="738" t="s">
        <v>69</v>
      </c>
      <c r="N162" s="739"/>
      <c r="O162" s="738" t="s">
        <v>70</v>
      </c>
      <c r="P162" s="740"/>
      <c r="Q162" s="740"/>
      <c r="R162" s="741" t="s">
        <v>71</v>
      </c>
      <c r="S162" s="601"/>
    </row>
    <row r="163" spans="2:21">
      <c r="B163" s="742"/>
      <c r="C163" s="743"/>
      <c r="D163" s="744"/>
      <c r="E163" s="745"/>
      <c r="F163" s="746"/>
      <c r="G163" s="747" t="s">
        <v>72</v>
      </c>
      <c r="H163" s="747" t="s">
        <v>73</v>
      </c>
      <c r="I163" s="748"/>
      <c r="J163" s="747"/>
      <c r="K163" s="747"/>
      <c r="L163" s="749"/>
      <c r="M163" s="747" t="s">
        <v>16</v>
      </c>
      <c r="N163" s="750" t="s">
        <v>15</v>
      </c>
      <c r="O163" s="750" t="s">
        <v>16</v>
      </c>
      <c r="P163" s="751" t="s">
        <v>15</v>
      </c>
      <c r="Q163" s="752"/>
      <c r="R163" s="753"/>
      <c r="S163" s="601"/>
    </row>
    <row r="164" spans="2:21">
      <c r="B164" s="754"/>
      <c r="C164" s="755"/>
      <c r="D164" s="756"/>
      <c r="E164" s="757"/>
      <c r="F164" s="758"/>
      <c r="G164" s="759"/>
      <c r="H164" s="759"/>
      <c r="I164" s="760"/>
      <c r="J164" s="759"/>
      <c r="K164" s="759"/>
      <c r="L164" s="761"/>
      <c r="M164" s="760"/>
      <c r="N164" s="759"/>
      <c r="O164" s="759"/>
      <c r="P164" s="762" t="s">
        <v>74</v>
      </c>
      <c r="Q164" s="763" t="s">
        <v>18</v>
      </c>
      <c r="R164" s="753"/>
      <c r="S164" s="601"/>
    </row>
    <row r="165" spans="2:21">
      <c r="B165" s="644">
        <v>1</v>
      </c>
      <c r="C165" s="645">
        <v>2</v>
      </c>
      <c r="D165" s="646"/>
      <c r="E165" s="647"/>
      <c r="F165" s="648">
        <v>3</v>
      </c>
      <c r="G165" s="649">
        <v>4</v>
      </c>
      <c r="H165" s="649">
        <v>5</v>
      </c>
      <c r="I165" s="649">
        <v>6</v>
      </c>
      <c r="J165" s="649">
        <v>7</v>
      </c>
      <c r="K165" s="649">
        <v>8</v>
      </c>
      <c r="L165" s="649">
        <v>9</v>
      </c>
      <c r="M165" s="649">
        <v>10</v>
      </c>
      <c r="N165" s="649">
        <v>11</v>
      </c>
      <c r="O165" s="649">
        <v>12</v>
      </c>
      <c r="P165" s="649">
        <v>13</v>
      </c>
      <c r="Q165" s="650">
        <v>14</v>
      </c>
      <c r="R165" s="651">
        <v>15</v>
      </c>
      <c r="S165" s="601"/>
    </row>
    <row r="166" spans="2:21">
      <c r="B166" s="764">
        <v>1</v>
      </c>
      <c r="C166" s="765" t="s">
        <v>75</v>
      </c>
      <c r="D166" s="766"/>
      <c r="E166" s="767"/>
      <c r="F166" s="655"/>
      <c r="G166" s="656" t="s">
        <v>76</v>
      </c>
      <c r="H166" s="656" t="s">
        <v>77</v>
      </c>
      <c r="I166" s="768">
        <v>413200</v>
      </c>
      <c r="J166" s="769" t="s">
        <v>78</v>
      </c>
      <c r="K166" s="770" t="s">
        <v>78</v>
      </c>
      <c r="L166" s="660">
        <f>I166/I171*100</f>
        <v>6.4839079197200551</v>
      </c>
      <c r="M166" s="661">
        <f>P166/I166*100</f>
        <v>0</v>
      </c>
      <c r="N166" s="662">
        <f>P166/I166</f>
        <v>0</v>
      </c>
      <c r="O166" s="662">
        <f>L166*M166/100</f>
        <v>0</v>
      </c>
      <c r="P166" s="768"/>
      <c r="Q166" s="935">
        <f>L166*M166/100</f>
        <v>0</v>
      </c>
      <c r="R166" s="664">
        <f>I166-P166</f>
        <v>413200</v>
      </c>
      <c r="S166" s="601"/>
    </row>
    <row r="167" spans="2:21">
      <c r="B167" s="652">
        <v>2</v>
      </c>
      <c r="C167" s="653" t="s">
        <v>87</v>
      </c>
      <c r="D167" s="601"/>
      <c r="E167" s="654"/>
      <c r="F167" s="655"/>
      <c r="G167" s="665"/>
      <c r="H167" s="665"/>
      <c r="I167" s="657">
        <v>795000</v>
      </c>
      <c r="J167" s="658"/>
      <c r="K167" s="666"/>
      <c r="L167" s="660">
        <f>I167/I171*100</f>
        <v>12.475089051736314</v>
      </c>
      <c r="M167" s="661">
        <f>P167/I167*100</f>
        <v>0</v>
      </c>
      <c r="N167" s="662">
        <f>P167/I167</f>
        <v>0</v>
      </c>
      <c r="O167" s="662">
        <f>L167*M167/100</f>
        <v>0</v>
      </c>
      <c r="P167" s="657"/>
      <c r="Q167" s="935">
        <f>L167*M167/100</f>
        <v>0</v>
      </c>
      <c r="R167" s="664">
        <f t="shared" ref="R167:R169" si="12">I167-P167</f>
        <v>795000</v>
      </c>
      <c r="S167" s="601"/>
    </row>
    <row r="168" spans="2:21">
      <c r="B168" s="652">
        <v>3</v>
      </c>
      <c r="C168" s="653" t="s">
        <v>88</v>
      </c>
      <c r="D168" s="601"/>
      <c r="E168" s="654"/>
      <c r="F168" s="655"/>
      <c r="G168" s="665"/>
      <c r="H168" s="665"/>
      <c r="I168" s="657">
        <v>1264500</v>
      </c>
      <c r="J168" s="658"/>
      <c r="K168" s="666"/>
      <c r="L168" s="660">
        <f>I168/I171*100</f>
        <v>19.842452963422097</v>
      </c>
      <c r="M168" s="661">
        <f>P168/I168*100</f>
        <v>0</v>
      </c>
      <c r="N168" s="662">
        <f>P168/I168</f>
        <v>0</v>
      </c>
      <c r="O168" s="662">
        <f>L168*M168/100</f>
        <v>0</v>
      </c>
      <c r="P168" s="657"/>
      <c r="Q168" s="935">
        <f t="shared" ref="Q168:Q170" si="13">L168*M168/100</f>
        <v>0</v>
      </c>
      <c r="R168" s="664">
        <f t="shared" si="12"/>
        <v>1264500</v>
      </c>
      <c r="S168" s="601"/>
    </row>
    <row r="169" spans="2:21">
      <c r="B169" s="652">
        <v>4</v>
      </c>
      <c r="C169" s="653" t="s">
        <v>89</v>
      </c>
      <c r="D169" s="601"/>
      <c r="E169" s="654"/>
      <c r="F169" s="655"/>
      <c r="G169" s="665"/>
      <c r="H169" s="665"/>
      <c r="I169" s="657">
        <v>3900000</v>
      </c>
      <c r="J169" s="658"/>
      <c r="K169" s="666"/>
      <c r="L169" s="660">
        <f>I169/I171*100</f>
        <v>61.198550065121538</v>
      </c>
      <c r="M169" s="661">
        <f>P169/I169*100</f>
        <v>42.307692307692307</v>
      </c>
      <c r="N169" s="662">
        <f>P169/I169</f>
        <v>0.42307692307692307</v>
      </c>
      <c r="O169" s="662">
        <f>L169*M169/100</f>
        <v>25.891694258320648</v>
      </c>
      <c r="P169" s="657">
        <v>1650000</v>
      </c>
      <c r="Q169" s="935">
        <f t="shared" si="13"/>
        <v>25.891694258320648</v>
      </c>
      <c r="R169" s="664">
        <f t="shared" si="12"/>
        <v>2250000</v>
      </c>
      <c r="S169" s="601"/>
    </row>
    <row r="170" spans="2:21" ht="1.1499999999999999" customHeight="1">
      <c r="B170" s="710"/>
      <c r="C170" s="711"/>
      <c r="D170" s="712"/>
      <c r="E170" s="713"/>
      <c r="F170" s="655"/>
      <c r="G170" s="665"/>
      <c r="H170" s="665"/>
      <c r="I170" s="657"/>
      <c r="J170" s="658"/>
      <c r="K170" s="666"/>
      <c r="L170" s="772"/>
      <c r="M170" s="661"/>
      <c r="N170" s="662"/>
      <c r="O170" s="662"/>
      <c r="P170" s="657"/>
      <c r="Q170" s="935">
        <f t="shared" si="13"/>
        <v>0</v>
      </c>
      <c r="R170" s="664"/>
      <c r="S170" s="601"/>
      <c r="U170" s="773"/>
    </row>
    <row r="171" spans="2:21" ht="21" thickBot="1">
      <c r="B171" s="675" t="s">
        <v>80</v>
      </c>
      <c r="C171" s="676"/>
      <c r="D171" s="676"/>
      <c r="E171" s="676"/>
      <c r="F171" s="676"/>
      <c r="G171" s="676"/>
      <c r="H171" s="677"/>
      <c r="I171" s="678">
        <f>SUM(I166:I170)</f>
        <v>6372700</v>
      </c>
      <c r="J171" s="679" t="s">
        <v>81</v>
      </c>
      <c r="K171" s="680"/>
      <c r="L171" s="681">
        <f>SUM(L166:L170)</f>
        <v>100</v>
      </c>
      <c r="M171" s="698"/>
      <c r="N171" s="681">
        <f>SUM(N166:N170)</f>
        <v>0.42307692307692307</v>
      </c>
      <c r="O171" s="681">
        <f>SUM(O166:O170)</f>
        <v>25.891694258320648</v>
      </c>
      <c r="P171" s="699">
        <f>SUM(P166:P170)</f>
        <v>1650000</v>
      </c>
      <c r="Q171" s="684">
        <f>SUM(Q166:Q170)</f>
        <v>25.891694258320648</v>
      </c>
      <c r="R171" s="685">
        <f>SUM(R166:R170)</f>
        <v>4722700</v>
      </c>
      <c r="S171" s="601"/>
      <c r="U171" s="773"/>
    </row>
    <row r="172" spans="2:21" ht="18" thickTop="1">
      <c r="B172" s="601"/>
      <c r="C172" s="601"/>
      <c r="D172" s="601"/>
      <c r="E172" s="601"/>
      <c r="F172" s="600"/>
      <c r="G172" s="601"/>
      <c r="H172" s="601"/>
      <c r="I172" s="601"/>
      <c r="J172" s="601"/>
      <c r="K172" s="601"/>
      <c r="L172" s="601"/>
      <c r="M172" s="601"/>
      <c r="N172" s="601"/>
      <c r="O172" s="601"/>
      <c r="P172" s="601"/>
      <c r="Q172" s="601"/>
      <c r="R172" s="601"/>
      <c r="S172" s="601"/>
      <c r="U172" s="774">
        <v>2017037705</v>
      </c>
    </row>
    <row r="173" spans="2:21" ht="17.25">
      <c r="B173" s="601"/>
      <c r="C173" s="601"/>
      <c r="D173" s="601"/>
      <c r="E173" s="601"/>
      <c r="F173" s="600"/>
      <c r="G173" s="601"/>
      <c r="H173" s="601"/>
      <c r="I173" s="686"/>
      <c r="J173" s="601"/>
      <c r="K173" s="601"/>
      <c r="L173" s="601"/>
      <c r="M173" s="601"/>
      <c r="N173" s="601"/>
      <c r="O173" s="687"/>
      <c r="P173" s="687" t="str">
        <f>P145</f>
        <v>Polebunging, 31 Mei 2025</v>
      </c>
      <c r="Q173" s="601"/>
      <c r="R173" s="601"/>
      <c r="S173" s="601"/>
      <c r="U173" s="774">
        <v>2009937705</v>
      </c>
    </row>
    <row r="174" spans="2:21">
      <c r="B174" s="601"/>
      <c r="C174" s="601"/>
      <c r="D174" s="601"/>
      <c r="E174" s="601"/>
      <c r="F174" s="600"/>
      <c r="G174" s="601"/>
      <c r="H174" s="601"/>
      <c r="I174" s="601"/>
      <c r="J174" s="601"/>
      <c r="K174" s="601"/>
      <c r="L174" s="601"/>
      <c r="M174" s="601"/>
      <c r="N174" s="601"/>
      <c r="O174" s="688"/>
      <c r="P174" s="688" t="str">
        <f>P56</f>
        <v>P P T K,</v>
      </c>
      <c r="Q174" s="601"/>
      <c r="R174" s="601"/>
      <c r="S174" s="601"/>
      <c r="U174" s="704">
        <f>U172-U173</f>
        <v>7100000</v>
      </c>
    </row>
    <row r="175" spans="2:21">
      <c r="B175" s="601"/>
      <c r="C175" s="601"/>
      <c r="D175" s="601"/>
      <c r="E175" s="601"/>
      <c r="F175" s="600"/>
      <c r="G175" s="601"/>
      <c r="H175" s="601"/>
      <c r="I175" s="686"/>
      <c r="J175" s="601"/>
      <c r="K175" s="601"/>
      <c r="L175" s="601"/>
      <c r="M175" s="601"/>
      <c r="N175" s="601"/>
      <c r="O175" s="688"/>
      <c r="P175" s="688"/>
      <c r="Q175" s="601"/>
      <c r="R175" s="601"/>
      <c r="S175" s="601"/>
      <c r="U175" s="704" t="e">
        <f>#REF!</f>
        <v>#REF!</v>
      </c>
    </row>
    <row r="176" spans="2:21">
      <c r="B176" s="601"/>
      <c r="C176" s="601"/>
      <c r="D176" s="601"/>
      <c r="E176" s="601"/>
      <c r="F176" s="600"/>
      <c r="G176" s="601"/>
      <c r="H176" s="601"/>
      <c r="I176" s="601"/>
      <c r="J176" s="601"/>
      <c r="K176" s="601"/>
      <c r="L176" s="601"/>
      <c r="M176" s="601"/>
      <c r="N176" s="601"/>
      <c r="O176" s="688"/>
      <c r="P176" s="688"/>
      <c r="Q176" s="601"/>
      <c r="R176" s="601"/>
      <c r="S176" s="601"/>
      <c r="U176" s="704" t="e">
        <f>#REF!</f>
        <v>#REF!</v>
      </c>
    </row>
    <row r="177" spans="2:25">
      <c r="B177" s="601"/>
      <c r="C177" s="601"/>
      <c r="D177" s="601"/>
      <c r="E177" s="601"/>
      <c r="F177" s="600"/>
      <c r="G177" s="601"/>
      <c r="H177" s="601"/>
      <c r="I177" s="601"/>
      <c r="J177" s="601"/>
      <c r="K177" s="601"/>
      <c r="L177" s="601"/>
      <c r="M177" s="601"/>
      <c r="N177" s="601"/>
      <c r="O177" s="601"/>
      <c r="P177" s="601"/>
      <c r="Q177" s="601"/>
      <c r="R177" s="601"/>
      <c r="S177" s="601"/>
      <c r="U177" s="704" t="e">
        <f>#REF!</f>
        <v>#REF!</v>
      </c>
    </row>
    <row r="178" spans="2:25">
      <c r="B178" s="601"/>
      <c r="C178" s="601"/>
      <c r="D178" s="601"/>
      <c r="E178" s="601"/>
      <c r="F178" s="600"/>
      <c r="G178" s="601"/>
      <c r="H178" s="601"/>
      <c r="I178" s="601"/>
      <c r="J178" s="601"/>
      <c r="K178" s="601"/>
      <c r="L178" s="601"/>
      <c r="M178" s="601"/>
      <c r="N178" s="601"/>
      <c r="O178" s="689"/>
      <c r="P178" s="689" t="str">
        <f>P150</f>
        <v>ARMAN,S.Sos</v>
      </c>
      <c r="Q178" s="601"/>
      <c r="R178" s="601"/>
      <c r="S178" s="601"/>
      <c r="U178" s="704" t="e">
        <f>SUM(U175:U177)</f>
        <v>#REF!</v>
      </c>
    </row>
    <row r="179" spans="2:25">
      <c r="B179" s="601"/>
      <c r="C179" s="601"/>
      <c r="D179" s="601"/>
      <c r="E179" s="601"/>
      <c r="F179" s="600"/>
      <c r="G179" s="601"/>
      <c r="H179" s="601"/>
      <c r="I179" s="601"/>
      <c r="J179" s="601"/>
      <c r="K179" s="601"/>
      <c r="L179" s="601"/>
      <c r="M179" s="601"/>
      <c r="N179" s="601"/>
      <c r="O179" s="687"/>
      <c r="P179" s="771" t="str">
        <f>P151</f>
        <v>Nip. 197505242005021003</v>
      </c>
      <c r="Q179" s="601"/>
      <c r="R179" s="601"/>
      <c r="S179" s="601"/>
    </row>
    <row r="180" spans="2:25">
      <c r="B180" s="597" t="s">
        <v>47</v>
      </c>
      <c r="C180" s="598"/>
      <c r="D180" s="598"/>
      <c r="E180" s="599"/>
      <c r="F180" s="600"/>
      <c r="G180" s="601"/>
      <c r="H180" s="601"/>
      <c r="I180" s="601"/>
      <c r="J180" s="601"/>
      <c r="K180" s="601"/>
      <c r="L180" s="601"/>
      <c r="M180" s="601"/>
      <c r="N180" s="601"/>
      <c r="O180" s="601"/>
      <c r="P180" s="601"/>
      <c r="Q180" s="601"/>
      <c r="R180" s="601"/>
      <c r="S180" s="601"/>
      <c r="U180" s="722">
        <v>150000</v>
      </c>
      <c r="V180" s="602">
        <v>4</v>
      </c>
      <c r="W180" s="723">
        <f>U180*V180</f>
        <v>600000</v>
      </c>
      <c r="X180" s="602" t="s">
        <v>117</v>
      </c>
      <c r="Y180" s="602">
        <v>3</v>
      </c>
    </row>
    <row r="181" spans="2:25">
      <c r="B181" s="603" t="s">
        <v>48</v>
      </c>
      <c r="C181" s="604"/>
      <c r="D181" s="604"/>
      <c r="E181" s="605"/>
      <c r="F181" s="600"/>
      <c r="G181" s="601"/>
      <c r="H181" s="601"/>
      <c r="I181" s="601"/>
      <c r="J181" s="601"/>
      <c r="K181" s="601"/>
      <c r="L181" s="601"/>
      <c r="M181" s="601"/>
      <c r="N181" s="601"/>
      <c r="O181" s="601"/>
      <c r="P181" s="601"/>
      <c r="Q181" s="601"/>
      <c r="R181" s="601"/>
      <c r="S181" s="601"/>
      <c r="U181" s="722">
        <v>50000</v>
      </c>
      <c r="V181" s="602">
        <v>46</v>
      </c>
      <c r="W181" s="723">
        <f>U181*V181</f>
        <v>2300000</v>
      </c>
      <c r="X181" s="602" t="s">
        <v>118</v>
      </c>
      <c r="Y181" s="602">
        <v>1</v>
      </c>
    </row>
    <row r="182" spans="2:25" ht="16.5">
      <c r="B182" s="601"/>
      <c r="C182" s="601"/>
      <c r="D182" s="601"/>
      <c r="E182" s="601"/>
      <c r="F182" s="600"/>
      <c r="G182" s="601"/>
      <c r="H182" s="606" t="s">
        <v>49</v>
      </c>
      <c r="I182" s="606"/>
      <c r="J182" s="606"/>
      <c r="K182" s="606"/>
      <c r="L182" s="607"/>
      <c r="M182" s="607"/>
      <c r="N182" s="601"/>
      <c r="O182" s="601"/>
      <c r="P182" s="601"/>
      <c r="Q182" s="601"/>
      <c r="R182" s="601"/>
      <c r="S182" s="601"/>
      <c r="U182" s="722">
        <v>70000</v>
      </c>
      <c r="V182" s="602">
        <v>60</v>
      </c>
      <c r="W182" s="723">
        <f>U182*V182</f>
        <v>4200000</v>
      </c>
      <c r="X182" s="602" t="s">
        <v>119</v>
      </c>
      <c r="Y182" s="602">
        <v>20</v>
      </c>
    </row>
    <row r="183" spans="2:25" ht="16.5">
      <c r="B183" s="601"/>
      <c r="C183" s="601"/>
      <c r="D183" s="601"/>
      <c r="E183" s="601"/>
      <c r="F183" s="600"/>
      <c r="G183" s="601"/>
      <c r="H183" s="606" t="s">
        <v>50</v>
      </c>
      <c r="I183" s="606"/>
      <c r="J183" s="606"/>
      <c r="K183" s="606"/>
      <c r="L183" s="607"/>
      <c r="M183" s="607"/>
      <c r="N183" s="601"/>
      <c r="O183" s="601"/>
      <c r="P183" s="601"/>
      <c r="Q183" s="601"/>
      <c r="R183" s="601"/>
      <c r="S183" s="601"/>
      <c r="W183" s="723">
        <f>SUM(W180:W182)</f>
        <v>7100000</v>
      </c>
      <c r="X183" s="602" t="s">
        <v>120</v>
      </c>
      <c r="Y183" s="602">
        <v>20</v>
      </c>
    </row>
    <row r="184" spans="2:25" ht="16.5">
      <c r="B184" s="601"/>
      <c r="C184" s="601"/>
      <c r="D184" s="601"/>
      <c r="E184" s="601"/>
      <c r="F184" s="600"/>
      <c r="G184" s="601"/>
      <c r="H184" s="606" t="s">
        <v>247</v>
      </c>
      <c r="I184" s="606"/>
      <c r="J184" s="606"/>
      <c r="K184" s="606"/>
      <c r="L184" s="607"/>
      <c r="M184" s="607"/>
      <c r="N184" s="601"/>
      <c r="O184" s="601"/>
      <c r="P184" s="601"/>
      <c r="Q184" s="601"/>
      <c r="R184" s="601"/>
      <c r="S184" s="601"/>
      <c r="X184" s="602" t="s">
        <v>121</v>
      </c>
      <c r="Y184" s="602">
        <v>20</v>
      </c>
    </row>
    <row r="185" spans="2:25" ht="16.5">
      <c r="B185" s="608" t="s">
        <v>52</v>
      </c>
      <c r="C185" s="608"/>
      <c r="D185" s="609" t="s">
        <v>3</v>
      </c>
      <c r="E185" s="601" t="s">
        <v>53</v>
      </c>
      <c r="F185" s="600"/>
      <c r="G185" s="601"/>
      <c r="H185" s="607"/>
      <c r="I185" s="607"/>
      <c r="J185" s="607"/>
      <c r="K185" s="607"/>
      <c r="L185" s="607"/>
      <c r="M185" s="607"/>
      <c r="N185" s="608"/>
      <c r="O185" s="608"/>
      <c r="P185" s="601"/>
      <c r="Q185" s="601"/>
      <c r="R185" s="601"/>
      <c r="S185" s="601"/>
      <c r="X185" s="602" t="s">
        <v>122</v>
      </c>
      <c r="Y185" s="602">
        <v>15</v>
      </c>
    </row>
    <row r="186" spans="2:25" ht="16.5">
      <c r="B186" s="727" t="s">
        <v>54</v>
      </c>
      <c r="C186" s="608"/>
      <c r="D186" s="609" t="s">
        <v>3</v>
      </c>
      <c r="E186" s="601" t="s">
        <v>24</v>
      </c>
      <c r="F186" s="600"/>
      <c r="G186" s="601"/>
      <c r="H186" s="607"/>
      <c r="I186" s="607"/>
      <c r="J186" s="607"/>
      <c r="K186" s="607"/>
      <c r="L186" s="607"/>
      <c r="M186" s="607"/>
      <c r="N186" s="608"/>
      <c r="O186" s="608"/>
      <c r="P186" s="601"/>
      <c r="Q186" s="601"/>
      <c r="R186" s="601"/>
      <c r="S186" s="601"/>
      <c r="X186" s="602" t="s">
        <v>123</v>
      </c>
      <c r="Y186" s="602">
        <v>15</v>
      </c>
    </row>
    <row r="187" spans="2:25" ht="16.5" customHeight="1">
      <c r="B187" s="727" t="s">
        <v>56</v>
      </c>
      <c r="C187" s="727"/>
      <c r="D187" s="728" t="s">
        <v>3</v>
      </c>
      <c r="E187" s="729" t="s">
        <v>124</v>
      </c>
      <c r="F187" s="729"/>
      <c r="G187" s="729"/>
      <c r="H187" s="607"/>
      <c r="I187" s="607"/>
      <c r="J187" s="607"/>
      <c r="K187" s="607"/>
      <c r="L187" s="607"/>
      <c r="M187" s="601"/>
      <c r="N187" s="601"/>
      <c r="O187" s="601"/>
      <c r="P187" s="608"/>
      <c r="Q187" s="608"/>
      <c r="R187" s="601"/>
      <c r="S187" s="601"/>
      <c r="U187" s="723" t="e">
        <f>U178-W183</f>
        <v>#REF!</v>
      </c>
      <c r="X187" s="602" t="s">
        <v>125</v>
      </c>
      <c r="Y187" s="602">
        <v>16</v>
      </c>
    </row>
    <row r="188" spans="2:25">
      <c r="B188" s="608" t="s">
        <v>58</v>
      </c>
      <c r="C188" s="608"/>
      <c r="D188" s="609" t="s">
        <v>3</v>
      </c>
      <c r="E188" s="601" t="str">
        <f>E133</f>
        <v>Langsung</v>
      </c>
      <c r="F188" s="600"/>
      <c r="G188" s="601"/>
      <c r="H188" s="601"/>
      <c r="I188" s="601"/>
      <c r="J188" s="601"/>
      <c r="K188" s="601"/>
      <c r="L188" s="601"/>
      <c r="M188" s="601"/>
      <c r="N188" s="601" t="str">
        <f>N133</f>
        <v>Keadaan Bulan Mei 2025</v>
      </c>
      <c r="O188" s="601"/>
      <c r="P188" s="601"/>
      <c r="Q188" s="601"/>
      <c r="R188" s="601"/>
      <c r="S188" s="601"/>
    </row>
    <row r="189" spans="2:25" ht="15.75" thickBot="1">
      <c r="B189" s="608"/>
      <c r="C189" s="608"/>
      <c r="D189" s="608"/>
      <c r="E189" s="601"/>
      <c r="F189" s="600"/>
      <c r="G189" s="601"/>
      <c r="H189" s="601"/>
      <c r="I189" s="601"/>
      <c r="J189" s="601"/>
      <c r="K189" s="601"/>
      <c r="L189" s="601"/>
      <c r="M189" s="601"/>
      <c r="N189" s="601"/>
      <c r="O189" s="601"/>
      <c r="P189" s="600"/>
      <c r="Q189" s="600"/>
      <c r="R189" s="601"/>
      <c r="S189" s="601"/>
    </row>
    <row r="190" spans="2:25" ht="29.25" customHeight="1" thickTop="1">
      <c r="B190" s="730" t="s">
        <v>61</v>
      </c>
      <c r="C190" s="731" t="s">
        <v>62</v>
      </c>
      <c r="D190" s="732"/>
      <c r="E190" s="734"/>
      <c r="F190" s="737" t="s">
        <v>63</v>
      </c>
      <c r="G190" s="735" t="s">
        <v>64</v>
      </c>
      <c r="H190" s="736"/>
      <c r="I190" s="737" t="s">
        <v>65</v>
      </c>
      <c r="J190" s="737" t="s">
        <v>66</v>
      </c>
      <c r="K190" s="737" t="s">
        <v>67</v>
      </c>
      <c r="L190" s="737" t="s">
        <v>68</v>
      </c>
      <c r="M190" s="738" t="s">
        <v>69</v>
      </c>
      <c r="N190" s="739"/>
      <c r="O190" s="738" t="s">
        <v>70</v>
      </c>
      <c r="P190" s="740"/>
      <c r="Q190" s="739"/>
      <c r="R190" s="741" t="s">
        <v>71</v>
      </c>
      <c r="S190" s="601"/>
    </row>
    <row r="191" spans="2:25" ht="14.25" customHeight="1">
      <c r="B191" s="775"/>
      <c r="C191" s="776"/>
      <c r="D191" s="777"/>
      <c r="E191" s="746"/>
      <c r="F191" s="747"/>
      <c r="G191" s="750" t="s">
        <v>72</v>
      </c>
      <c r="H191" s="750" t="s">
        <v>73</v>
      </c>
      <c r="I191" s="747"/>
      <c r="J191" s="747"/>
      <c r="K191" s="747"/>
      <c r="L191" s="747"/>
      <c r="M191" s="750" t="s">
        <v>16</v>
      </c>
      <c r="N191" s="750" t="s">
        <v>15</v>
      </c>
      <c r="O191" s="750" t="s">
        <v>16</v>
      </c>
      <c r="P191" s="751" t="s">
        <v>15</v>
      </c>
      <c r="Q191" s="778"/>
      <c r="R191" s="753"/>
      <c r="S191" s="601"/>
    </row>
    <row r="192" spans="2:25">
      <c r="B192" s="779"/>
      <c r="C192" s="780"/>
      <c r="D192" s="781"/>
      <c r="E192" s="758"/>
      <c r="F192" s="759"/>
      <c r="G192" s="759"/>
      <c r="H192" s="759"/>
      <c r="I192" s="759"/>
      <c r="J192" s="759"/>
      <c r="K192" s="759"/>
      <c r="L192" s="759"/>
      <c r="M192" s="759"/>
      <c r="N192" s="759"/>
      <c r="O192" s="759"/>
      <c r="P192" s="762" t="s">
        <v>74</v>
      </c>
      <c r="Q192" s="763" t="s">
        <v>18</v>
      </c>
      <c r="R192" s="782"/>
      <c r="S192" s="601"/>
    </row>
    <row r="193" spans="2:19">
      <c r="B193" s="644">
        <v>1</v>
      </c>
      <c r="C193" s="645">
        <v>2</v>
      </c>
      <c r="D193" s="646"/>
      <c r="E193" s="647"/>
      <c r="F193" s="648">
        <v>3</v>
      </c>
      <c r="G193" s="649">
        <v>4</v>
      </c>
      <c r="H193" s="649">
        <v>5</v>
      </c>
      <c r="I193" s="649">
        <v>6</v>
      </c>
      <c r="J193" s="649">
        <v>7</v>
      </c>
      <c r="K193" s="649">
        <v>8</v>
      </c>
      <c r="L193" s="649">
        <v>9</v>
      </c>
      <c r="M193" s="649">
        <v>10</v>
      </c>
      <c r="N193" s="649">
        <v>11</v>
      </c>
      <c r="O193" s="649">
        <v>12</v>
      </c>
      <c r="P193" s="649">
        <v>13</v>
      </c>
      <c r="Q193" s="650">
        <v>14</v>
      </c>
      <c r="R193" s="651">
        <v>15</v>
      </c>
      <c r="S193" s="601"/>
    </row>
    <row r="194" spans="2:19" ht="26.45" customHeight="1">
      <c r="B194" s="764">
        <v>1</v>
      </c>
      <c r="C194" s="765" t="s">
        <v>126</v>
      </c>
      <c r="D194" s="766"/>
      <c r="E194" s="767"/>
      <c r="F194" s="655"/>
      <c r="G194" s="656" t="s">
        <v>76</v>
      </c>
      <c r="H194" s="656" t="s">
        <v>77</v>
      </c>
      <c r="I194" s="768">
        <v>1800000</v>
      </c>
      <c r="J194" s="769" t="s">
        <v>78</v>
      </c>
      <c r="K194" s="770" t="s">
        <v>78</v>
      </c>
      <c r="L194" s="660">
        <f>I194/I199*100</f>
        <v>38.461538461538467</v>
      </c>
      <c r="M194" s="661">
        <f>P194/I194*100</f>
        <v>27.777777777777779</v>
      </c>
      <c r="N194" s="662">
        <f>P194/I194</f>
        <v>0.27777777777777779</v>
      </c>
      <c r="O194" s="662">
        <f>L194*M194/100</f>
        <v>10.683760683760687</v>
      </c>
      <c r="P194" s="768">
        <v>500000</v>
      </c>
      <c r="Q194" s="935">
        <f>L194*M194/100</f>
        <v>10.683760683760687</v>
      </c>
      <c r="R194" s="664">
        <f>I194-P194</f>
        <v>1300000</v>
      </c>
      <c r="S194" s="601"/>
    </row>
    <row r="195" spans="2:19" ht="15.75" customHeight="1">
      <c r="B195" s="764">
        <v>2</v>
      </c>
      <c r="C195" s="765" t="s">
        <v>126</v>
      </c>
      <c r="D195" s="766"/>
      <c r="E195" s="767"/>
      <c r="F195" s="655"/>
      <c r="G195" s="665"/>
      <c r="H195" s="665"/>
      <c r="I195" s="768">
        <v>2880000</v>
      </c>
      <c r="J195" s="769"/>
      <c r="K195" s="769"/>
      <c r="L195" s="660">
        <f>I195/I199*100</f>
        <v>61.53846153846154</v>
      </c>
      <c r="M195" s="661"/>
      <c r="N195" s="662"/>
      <c r="O195" s="662"/>
      <c r="P195" s="768"/>
      <c r="Q195" s="935"/>
      <c r="R195" s="664">
        <f>I195-P195</f>
        <v>2880000</v>
      </c>
      <c r="S195" s="601"/>
    </row>
    <row r="196" spans="2:19" ht="26.45" customHeight="1">
      <c r="B196" s="652"/>
      <c r="C196" s="653"/>
      <c r="D196" s="601"/>
      <c r="E196" s="654"/>
      <c r="F196" s="655"/>
      <c r="G196" s="665"/>
      <c r="H196" s="665"/>
      <c r="I196" s="657"/>
      <c r="J196" s="658"/>
      <c r="K196" s="666"/>
      <c r="L196" s="660"/>
      <c r="M196" s="661"/>
      <c r="N196" s="662"/>
      <c r="O196" s="662"/>
      <c r="P196" s="657"/>
      <c r="Q196" s="935"/>
      <c r="R196" s="664"/>
      <c r="S196" s="601"/>
    </row>
    <row r="197" spans="2:19" ht="15" hidden="1" customHeight="1">
      <c r="B197" s="652"/>
      <c r="C197" s="653"/>
      <c r="D197" s="601"/>
      <c r="E197" s="654"/>
      <c r="F197" s="655"/>
      <c r="G197" s="665"/>
      <c r="H197" s="665"/>
      <c r="I197" s="657"/>
      <c r="J197" s="658"/>
      <c r="K197" s="666"/>
      <c r="L197" s="660"/>
      <c r="M197" s="661"/>
      <c r="N197" s="662"/>
      <c r="O197" s="662"/>
      <c r="P197" s="657"/>
      <c r="Q197" s="935"/>
      <c r="R197" s="664"/>
      <c r="S197" s="601"/>
    </row>
    <row r="198" spans="2:19" ht="15" hidden="1" customHeight="1">
      <c r="B198" s="710"/>
      <c r="C198" s="783"/>
      <c r="D198" s="784"/>
      <c r="E198" s="785"/>
      <c r="F198" s="655"/>
      <c r="G198" s="671"/>
      <c r="H198" s="671"/>
      <c r="I198" s="657"/>
      <c r="J198" s="658"/>
      <c r="K198" s="666"/>
      <c r="L198" s="772"/>
      <c r="M198" s="661"/>
      <c r="N198" s="662"/>
      <c r="O198" s="662"/>
      <c r="P198" s="657"/>
      <c r="Q198" s="935"/>
      <c r="R198" s="664"/>
      <c r="S198" s="601"/>
    </row>
    <row r="199" spans="2:19" ht="21" thickBot="1">
      <c r="B199" s="675" t="s">
        <v>80</v>
      </c>
      <c r="C199" s="676"/>
      <c r="D199" s="676"/>
      <c r="E199" s="676"/>
      <c r="F199" s="676"/>
      <c r="G199" s="676"/>
      <c r="H199" s="677"/>
      <c r="I199" s="678">
        <f>SUM(I194:I198)</f>
        <v>4680000</v>
      </c>
      <c r="J199" s="679" t="s">
        <v>81</v>
      </c>
      <c r="K199" s="680"/>
      <c r="L199" s="681">
        <f>SUM(L194:L198)</f>
        <v>100</v>
      </c>
      <c r="M199" s="698"/>
      <c r="N199" s="681">
        <f>SUM(N194:N198)</f>
        <v>0.27777777777777779</v>
      </c>
      <c r="O199" s="681">
        <f>SUM(O194:O198)</f>
        <v>10.683760683760687</v>
      </c>
      <c r="P199" s="699">
        <f>SUM(P194:P198)</f>
        <v>500000</v>
      </c>
      <c r="Q199" s="684">
        <f>SUM(Q194:Q198)</f>
        <v>10.683760683760687</v>
      </c>
      <c r="R199" s="685">
        <f>SUM(R194:R198)</f>
        <v>4180000</v>
      </c>
      <c r="S199" s="601"/>
    </row>
    <row r="200" spans="2:19" ht="15.75" thickTop="1">
      <c r="B200" s="601"/>
      <c r="C200" s="601"/>
      <c r="D200" s="601"/>
      <c r="E200" s="601"/>
      <c r="F200" s="600"/>
      <c r="G200" s="601"/>
      <c r="H200" s="601"/>
      <c r="I200" s="601"/>
      <c r="J200" s="601"/>
      <c r="K200" s="601"/>
      <c r="L200" s="601"/>
      <c r="M200" s="601"/>
      <c r="N200" s="601"/>
      <c r="O200" s="601"/>
      <c r="P200" s="601"/>
      <c r="Q200" s="601"/>
      <c r="R200" s="601"/>
      <c r="S200" s="601"/>
    </row>
    <row r="201" spans="2:19">
      <c r="B201" s="601"/>
      <c r="C201" s="601"/>
      <c r="D201" s="601"/>
      <c r="E201" s="601"/>
      <c r="F201" s="600"/>
      <c r="G201" s="601"/>
      <c r="H201" s="601"/>
      <c r="I201" s="686"/>
      <c r="J201" s="601"/>
      <c r="K201" s="601"/>
      <c r="L201" s="601"/>
      <c r="M201" s="601"/>
      <c r="N201" s="601"/>
      <c r="O201" s="687"/>
      <c r="P201" s="687" t="str">
        <f>P145</f>
        <v>Polebunging, 31 Mei 2025</v>
      </c>
      <c r="Q201" s="601"/>
      <c r="R201" s="601"/>
      <c r="S201" s="601"/>
    </row>
    <row r="202" spans="2:19">
      <c r="B202" s="601"/>
      <c r="C202" s="601"/>
      <c r="D202" s="601"/>
      <c r="E202" s="601"/>
      <c r="F202" s="600"/>
      <c r="G202" s="601"/>
      <c r="H202" s="601"/>
      <c r="I202" s="601"/>
      <c r="J202" s="601"/>
      <c r="K202" s="601"/>
      <c r="L202" s="601"/>
      <c r="M202" s="601"/>
      <c r="N202" s="601"/>
      <c r="O202" s="688"/>
      <c r="P202" s="688" t="s">
        <v>83</v>
      </c>
      <c r="Q202" s="601"/>
      <c r="R202" s="601"/>
      <c r="S202" s="601"/>
    </row>
    <row r="203" spans="2:19">
      <c r="B203" s="600"/>
      <c r="C203" s="601"/>
      <c r="D203" s="601"/>
      <c r="E203" s="601"/>
      <c r="F203" s="600"/>
      <c r="G203" s="601"/>
      <c r="H203" s="601"/>
      <c r="I203" s="686"/>
      <c r="J203" s="601"/>
      <c r="K203" s="601"/>
      <c r="L203" s="601"/>
      <c r="M203" s="601"/>
      <c r="N203" s="601"/>
      <c r="O203" s="688"/>
      <c r="P203" s="688"/>
      <c r="Q203" s="601"/>
      <c r="R203" s="601"/>
      <c r="S203" s="601"/>
    </row>
    <row r="204" spans="2:19">
      <c r="B204" s="601"/>
      <c r="C204" s="601"/>
      <c r="D204" s="601"/>
      <c r="E204" s="601"/>
      <c r="F204" s="600"/>
      <c r="G204" s="601"/>
      <c r="H204" s="601"/>
      <c r="I204" s="601"/>
      <c r="J204" s="601"/>
      <c r="K204" s="601"/>
      <c r="L204" s="601"/>
      <c r="M204" s="601"/>
      <c r="N204" s="601"/>
      <c r="O204" s="688"/>
      <c r="P204" s="688"/>
      <c r="Q204" s="601"/>
      <c r="R204" s="601"/>
      <c r="S204" s="601"/>
    </row>
    <row r="205" spans="2:19">
      <c r="B205" s="601"/>
      <c r="C205" s="601"/>
      <c r="D205" s="601"/>
      <c r="E205" s="601"/>
      <c r="F205" s="600"/>
      <c r="G205" s="601"/>
      <c r="H205" s="601"/>
      <c r="I205" s="601"/>
      <c r="J205" s="601"/>
      <c r="K205" s="601"/>
      <c r="L205" s="601"/>
      <c r="M205" s="601"/>
      <c r="N205" s="601"/>
      <c r="O205" s="601"/>
      <c r="P205" s="601"/>
      <c r="Q205" s="601"/>
      <c r="R205" s="601"/>
      <c r="S205" s="601"/>
    </row>
    <row r="206" spans="2:19">
      <c r="B206" s="601"/>
      <c r="C206" s="601"/>
      <c r="D206" s="601"/>
      <c r="E206" s="601"/>
      <c r="F206" s="600"/>
      <c r="G206" s="601"/>
      <c r="H206" s="601"/>
      <c r="I206" s="601"/>
      <c r="J206" s="601"/>
      <c r="K206" s="601"/>
      <c r="L206" s="601"/>
      <c r="M206" s="601"/>
      <c r="N206" s="601"/>
      <c r="O206" s="689"/>
      <c r="P206" s="689" t="s">
        <v>127</v>
      </c>
      <c r="Q206" s="601"/>
      <c r="R206" s="601"/>
      <c r="S206" s="601"/>
    </row>
    <row r="207" spans="2:19">
      <c r="B207" s="601"/>
      <c r="C207" s="601"/>
      <c r="D207" s="601"/>
      <c r="E207" s="601"/>
      <c r="F207" s="600"/>
      <c r="G207" s="601"/>
      <c r="H207" s="601"/>
      <c r="I207" s="601"/>
      <c r="J207" s="601"/>
      <c r="K207" s="601"/>
      <c r="L207" s="601"/>
      <c r="M207" s="601"/>
      <c r="N207" s="601"/>
      <c r="O207" s="687"/>
      <c r="P207" s="771" t="s">
        <v>128</v>
      </c>
      <c r="Q207" s="601"/>
      <c r="R207" s="601"/>
      <c r="S207" s="601"/>
    </row>
    <row r="208" spans="2:19">
      <c r="B208" s="597" t="s">
        <v>47</v>
      </c>
      <c r="C208" s="598"/>
      <c r="D208" s="598"/>
      <c r="E208" s="599"/>
      <c r="F208" s="600"/>
      <c r="G208" s="601"/>
      <c r="H208" s="601"/>
      <c r="I208" s="601"/>
      <c r="J208" s="601"/>
      <c r="K208" s="601"/>
      <c r="L208" s="601"/>
      <c r="M208" s="601"/>
      <c r="N208" s="601"/>
      <c r="O208" s="601"/>
      <c r="P208" s="601"/>
      <c r="Q208" s="601"/>
      <c r="R208" s="601"/>
      <c r="S208" s="601"/>
    </row>
    <row r="209" spans="2:19">
      <c r="B209" s="603" t="s">
        <v>48</v>
      </c>
      <c r="C209" s="604"/>
      <c r="D209" s="604"/>
      <c r="E209" s="605"/>
      <c r="F209" s="600"/>
      <c r="G209" s="601"/>
      <c r="H209" s="601"/>
      <c r="I209" s="601"/>
      <c r="J209" s="601"/>
      <c r="K209" s="601"/>
      <c r="L209" s="601"/>
      <c r="M209" s="601"/>
      <c r="N209" s="601"/>
      <c r="O209" s="601"/>
      <c r="P209" s="601"/>
      <c r="Q209" s="601"/>
      <c r="R209" s="601"/>
      <c r="S209" s="601"/>
    </row>
    <row r="210" spans="2:19" ht="16.5">
      <c r="B210" s="601"/>
      <c r="C210" s="601"/>
      <c r="D210" s="601"/>
      <c r="E210" s="601"/>
      <c r="F210" s="600"/>
      <c r="G210" s="601"/>
      <c r="H210" s="606" t="s">
        <v>49</v>
      </c>
      <c r="I210" s="606"/>
      <c r="J210" s="606"/>
      <c r="K210" s="606"/>
      <c r="L210" s="607"/>
      <c r="M210" s="607"/>
      <c r="N210" s="601"/>
      <c r="O210" s="601"/>
      <c r="P210" s="601"/>
      <c r="Q210" s="601"/>
      <c r="R210" s="601"/>
      <c r="S210" s="601"/>
    </row>
    <row r="211" spans="2:19" ht="16.5">
      <c r="B211" s="601"/>
      <c r="C211" s="601"/>
      <c r="D211" s="601"/>
      <c r="E211" s="601"/>
      <c r="F211" s="600"/>
      <c r="G211" s="601"/>
      <c r="H211" s="606" t="s">
        <v>50</v>
      </c>
      <c r="I211" s="606"/>
      <c r="J211" s="606"/>
      <c r="K211" s="606"/>
      <c r="L211" s="607"/>
      <c r="M211" s="607"/>
      <c r="N211" s="601"/>
      <c r="O211" s="601"/>
      <c r="P211" s="601"/>
      <c r="Q211" s="601"/>
      <c r="R211" s="601"/>
      <c r="S211" s="601"/>
    </row>
    <row r="212" spans="2:19" ht="16.5">
      <c r="B212" s="601"/>
      <c r="C212" s="601"/>
      <c r="D212" s="601"/>
      <c r="E212" s="601"/>
      <c r="F212" s="600"/>
      <c r="G212" s="601"/>
      <c r="H212" s="606" t="s">
        <v>247</v>
      </c>
      <c r="I212" s="606"/>
      <c r="J212" s="606"/>
      <c r="K212" s="606"/>
      <c r="L212" s="607"/>
      <c r="M212" s="607"/>
      <c r="N212" s="601"/>
      <c r="O212" s="601"/>
      <c r="P212" s="601"/>
      <c r="Q212" s="601"/>
      <c r="R212" s="601"/>
      <c r="S212" s="601"/>
    </row>
    <row r="213" spans="2:19" ht="16.5">
      <c r="B213" s="608" t="s">
        <v>52</v>
      </c>
      <c r="C213" s="608"/>
      <c r="D213" s="609" t="s">
        <v>3</v>
      </c>
      <c r="E213" s="601" t="s">
        <v>53</v>
      </c>
      <c r="F213" s="600"/>
      <c r="G213" s="601"/>
      <c r="H213" s="607"/>
      <c r="I213" s="607"/>
      <c r="J213" s="607"/>
      <c r="K213" s="607"/>
      <c r="L213" s="607"/>
      <c r="M213" s="607"/>
      <c r="N213" s="608"/>
      <c r="O213" s="608"/>
      <c r="P213" s="601"/>
      <c r="Q213" s="601"/>
      <c r="R213" s="601"/>
      <c r="S213" s="601"/>
    </row>
    <row r="214" spans="2:19" ht="16.5">
      <c r="B214" s="727" t="s">
        <v>54</v>
      </c>
      <c r="C214" s="608"/>
      <c r="D214" s="609" t="s">
        <v>3</v>
      </c>
      <c r="E214" s="601" t="s">
        <v>24</v>
      </c>
      <c r="F214" s="600"/>
      <c r="G214" s="601"/>
      <c r="H214" s="607"/>
      <c r="I214" s="607"/>
      <c r="J214" s="607"/>
      <c r="K214" s="607"/>
      <c r="L214" s="607"/>
      <c r="M214" s="607"/>
      <c r="N214" s="608"/>
      <c r="O214" s="608"/>
      <c r="P214" s="601"/>
      <c r="Q214" s="601"/>
      <c r="R214" s="601"/>
      <c r="S214" s="601"/>
    </row>
    <row r="215" spans="2:19" ht="16.5">
      <c r="B215" s="727" t="s">
        <v>56</v>
      </c>
      <c r="C215" s="727"/>
      <c r="D215" s="728" t="s">
        <v>3</v>
      </c>
      <c r="E215" s="729" t="s">
        <v>129</v>
      </c>
      <c r="F215" s="729"/>
      <c r="G215" s="729"/>
      <c r="H215" s="607"/>
      <c r="I215" s="607"/>
      <c r="J215" s="607"/>
      <c r="K215" s="607"/>
      <c r="L215" s="607"/>
      <c r="M215" s="601"/>
      <c r="N215" s="601"/>
      <c r="O215" s="601"/>
      <c r="P215" s="608"/>
      <c r="Q215" s="608"/>
      <c r="R215" s="601"/>
      <c r="S215" s="601"/>
    </row>
    <row r="216" spans="2:19">
      <c r="B216" s="608" t="s">
        <v>58</v>
      </c>
      <c r="C216" s="608"/>
      <c r="D216" s="609" t="s">
        <v>3</v>
      </c>
      <c r="E216" s="601" t="str">
        <f>E186</f>
        <v>Administrasi Umum Perangkat Daerah</v>
      </c>
      <c r="F216" s="600"/>
      <c r="G216" s="601"/>
      <c r="H216" s="601"/>
      <c r="I216" s="601"/>
      <c r="J216" s="601"/>
      <c r="K216" s="601"/>
      <c r="L216" s="601"/>
      <c r="M216" s="601"/>
      <c r="N216" s="601" t="str">
        <f>N42</f>
        <v>Keadaan Bulan Mei 2025</v>
      </c>
      <c r="O216" s="601"/>
      <c r="P216" s="601"/>
      <c r="Q216" s="601"/>
      <c r="R216" s="601"/>
      <c r="S216" s="601"/>
    </row>
    <row r="217" spans="2:19" ht="15.75" thickBot="1">
      <c r="B217" s="608"/>
      <c r="C217" s="608"/>
      <c r="D217" s="608"/>
      <c r="E217" s="601"/>
      <c r="F217" s="600"/>
      <c r="G217" s="601"/>
      <c r="H217" s="601"/>
      <c r="I217" s="601"/>
      <c r="J217" s="601"/>
      <c r="K217" s="601"/>
      <c r="L217" s="601"/>
      <c r="M217" s="601"/>
      <c r="N217" s="601"/>
      <c r="O217" s="601"/>
      <c r="P217" s="600"/>
      <c r="Q217" s="600"/>
      <c r="R217" s="601"/>
      <c r="S217" s="601"/>
    </row>
    <row r="218" spans="2:19" ht="29.25" customHeight="1" thickTop="1">
      <c r="B218" s="730" t="s">
        <v>61</v>
      </c>
      <c r="C218" s="731" t="s">
        <v>62</v>
      </c>
      <c r="D218" s="732"/>
      <c r="E218" s="733"/>
      <c r="F218" s="734" t="s">
        <v>63</v>
      </c>
      <c r="G218" s="735" t="s">
        <v>64</v>
      </c>
      <c r="H218" s="736"/>
      <c r="I218" s="737" t="s">
        <v>65</v>
      </c>
      <c r="J218" s="737" t="s">
        <v>66</v>
      </c>
      <c r="K218" s="737" t="s">
        <v>67</v>
      </c>
      <c r="L218" s="737" t="s">
        <v>68</v>
      </c>
      <c r="M218" s="738" t="s">
        <v>69</v>
      </c>
      <c r="N218" s="739"/>
      <c r="O218" s="738" t="s">
        <v>70</v>
      </c>
      <c r="P218" s="740"/>
      <c r="Q218" s="740"/>
      <c r="R218" s="741" t="s">
        <v>71</v>
      </c>
      <c r="S218" s="601"/>
    </row>
    <row r="219" spans="2:19">
      <c r="B219" s="742"/>
      <c r="C219" s="743"/>
      <c r="D219" s="744"/>
      <c r="E219" s="745"/>
      <c r="F219" s="746"/>
      <c r="G219" s="747" t="s">
        <v>72</v>
      </c>
      <c r="H219" s="747" t="s">
        <v>73</v>
      </c>
      <c r="I219" s="748"/>
      <c r="J219" s="747"/>
      <c r="K219" s="747"/>
      <c r="L219" s="749"/>
      <c r="M219" s="747" t="s">
        <v>16</v>
      </c>
      <c r="N219" s="750" t="s">
        <v>15</v>
      </c>
      <c r="O219" s="750" t="s">
        <v>16</v>
      </c>
      <c r="P219" s="751" t="s">
        <v>15</v>
      </c>
      <c r="Q219" s="752"/>
      <c r="R219" s="753"/>
      <c r="S219" s="601"/>
    </row>
    <row r="220" spans="2:19">
      <c r="B220" s="754"/>
      <c r="C220" s="755"/>
      <c r="D220" s="756"/>
      <c r="E220" s="757"/>
      <c r="F220" s="758"/>
      <c r="G220" s="759"/>
      <c r="H220" s="759"/>
      <c r="I220" s="760"/>
      <c r="J220" s="759"/>
      <c r="K220" s="759"/>
      <c r="L220" s="761"/>
      <c r="M220" s="760"/>
      <c r="N220" s="759"/>
      <c r="O220" s="759"/>
      <c r="P220" s="762" t="s">
        <v>74</v>
      </c>
      <c r="Q220" s="763" t="s">
        <v>18</v>
      </c>
      <c r="R220" s="753"/>
      <c r="S220" s="601"/>
    </row>
    <row r="221" spans="2:19">
      <c r="B221" s="644">
        <v>1</v>
      </c>
      <c r="C221" s="645">
        <v>2</v>
      </c>
      <c r="D221" s="646"/>
      <c r="E221" s="647"/>
      <c r="F221" s="648">
        <v>3</v>
      </c>
      <c r="G221" s="649">
        <v>4</v>
      </c>
      <c r="H221" s="649">
        <v>5</v>
      </c>
      <c r="I221" s="649">
        <v>6</v>
      </c>
      <c r="J221" s="649">
        <v>7</v>
      </c>
      <c r="K221" s="649">
        <v>8</v>
      </c>
      <c r="L221" s="649">
        <v>9</v>
      </c>
      <c r="M221" s="649">
        <v>10</v>
      </c>
      <c r="N221" s="649">
        <v>11</v>
      </c>
      <c r="O221" s="649">
        <v>12</v>
      </c>
      <c r="P221" s="649">
        <v>13</v>
      </c>
      <c r="Q221" s="650">
        <v>14</v>
      </c>
      <c r="R221" s="651">
        <v>15</v>
      </c>
      <c r="S221" s="601"/>
    </row>
    <row r="222" spans="2:19">
      <c r="B222" s="764"/>
      <c r="C222" s="765"/>
      <c r="D222" s="766"/>
      <c r="E222" s="767"/>
      <c r="F222" s="655"/>
      <c r="G222" s="656" t="s">
        <v>76</v>
      </c>
      <c r="H222" s="656" t="s">
        <v>77</v>
      </c>
      <c r="I222" s="768"/>
      <c r="J222" s="769"/>
      <c r="K222" s="770"/>
      <c r="L222" s="660"/>
      <c r="M222" s="661"/>
      <c r="N222" s="662"/>
      <c r="O222" s="662"/>
      <c r="P222" s="768"/>
      <c r="Q222" s="935"/>
      <c r="R222" s="664"/>
      <c r="S222" s="601"/>
    </row>
    <row r="223" spans="2:19">
      <c r="B223" s="652">
        <v>1</v>
      </c>
      <c r="C223" s="653" t="s">
        <v>282</v>
      </c>
      <c r="D223" s="601"/>
      <c r="E223" s="654"/>
      <c r="F223" s="655"/>
      <c r="G223" s="665"/>
      <c r="H223" s="665"/>
      <c r="I223" s="657">
        <v>26860000</v>
      </c>
      <c r="J223" s="658"/>
      <c r="K223" s="666"/>
      <c r="L223" s="660">
        <f>I223/I225*100</f>
        <v>100</v>
      </c>
      <c r="M223" s="661">
        <f>P223/I223*100</f>
        <v>45.719657483246465</v>
      </c>
      <c r="N223" s="662">
        <f>P223/I223</f>
        <v>0.45719657483246462</v>
      </c>
      <c r="O223" s="662">
        <f>L223*M223/100</f>
        <v>45.719657483246465</v>
      </c>
      <c r="P223" s="657">
        <v>12280300</v>
      </c>
      <c r="Q223" s="935">
        <f>L223*M223/100</f>
        <v>45.719657483246465</v>
      </c>
      <c r="R223" s="664">
        <f t="shared" ref="R223" si="14">I223-P223</f>
        <v>14579700</v>
      </c>
      <c r="S223" s="601"/>
    </row>
    <row r="224" spans="2:19">
      <c r="B224" s="710"/>
      <c r="C224" s="711"/>
      <c r="D224" s="712"/>
      <c r="E224" s="713"/>
      <c r="F224" s="655"/>
      <c r="G224" s="665"/>
      <c r="H224" s="665"/>
      <c r="I224" s="657"/>
      <c r="J224" s="658"/>
      <c r="K224" s="666"/>
      <c r="L224" s="772"/>
      <c r="M224" s="661"/>
      <c r="N224" s="662"/>
      <c r="O224" s="662"/>
      <c r="P224" s="657"/>
      <c r="Q224" s="935">
        <f t="shared" ref="Q224" si="15">L224*M224/100</f>
        <v>0</v>
      </c>
      <c r="R224" s="664"/>
      <c r="S224" s="601"/>
    </row>
    <row r="225" spans="2:19" ht="21" thickBot="1">
      <c r="B225" s="675" t="s">
        <v>80</v>
      </c>
      <c r="C225" s="676"/>
      <c r="D225" s="676"/>
      <c r="E225" s="676"/>
      <c r="F225" s="676"/>
      <c r="G225" s="676"/>
      <c r="H225" s="677"/>
      <c r="I225" s="678">
        <f>SUM(I222:I224)</f>
        <v>26860000</v>
      </c>
      <c r="J225" s="679" t="s">
        <v>81</v>
      </c>
      <c r="K225" s="680"/>
      <c r="L225" s="681">
        <f>SUM(L222:L224)</f>
        <v>100</v>
      </c>
      <c r="M225" s="698"/>
      <c r="N225" s="681">
        <f>SUM(N222:N224)</f>
        <v>0.45719657483246462</v>
      </c>
      <c r="O225" s="681">
        <f>SUM(O222:O224)</f>
        <v>45.719657483246465</v>
      </c>
      <c r="P225" s="699">
        <f>SUM(P222:P224)</f>
        <v>12280300</v>
      </c>
      <c r="Q225" s="684">
        <f>SUM(Q222:Q224)</f>
        <v>45.719657483246465</v>
      </c>
      <c r="R225" s="685">
        <f>SUM(R222:R224)</f>
        <v>14579700</v>
      </c>
      <c r="S225" s="601"/>
    </row>
    <row r="226" spans="2:19" ht="15.75" thickTop="1">
      <c r="B226" s="601"/>
      <c r="C226" s="601"/>
      <c r="D226" s="601"/>
      <c r="E226" s="601"/>
      <c r="F226" s="600"/>
      <c r="G226" s="601"/>
      <c r="H226" s="601"/>
      <c r="I226" s="601"/>
      <c r="J226" s="601"/>
      <c r="K226" s="601"/>
      <c r="L226" s="601"/>
      <c r="M226" s="601"/>
      <c r="N226" s="601"/>
      <c r="O226" s="601"/>
      <c r="P226" s="601"/>
      <c r="Q226" s="601"/>
      <c r="R226" s="601"/>
      <c r="S226" s="601"/>
    </row>
    <row r="227" spans="2:19">
      <c r="B227" s="601"/>
      <c r="C227" s="601"/>
      <c r="D227" s="601"/>
      <c r="E227" s="601"/>
      <c r="F227" s="600"/>
      <c r="G227" s="601"/>
      <c r="H227" s="601"/>
      <c r="I227" s="686"/>
      <c r="J227" s="601"/>
      <c r="K227" s="601"/>
      <c r="L227" s="601"/>
      <c r="M227" s="601"/>
      <c r="N227" s="601"/>
      <c r="O227" s="687"/>
      <c r="P227" s="687" t="str">
        <f>P201</f>
        <v>Polebunging, 31 Mei 2025</v>
      </c>
      <c r="Q227" s="601"/>
      <c r="R227" s="601"/>
      <c r="S227" s="601"/>
    </row>
    <row r="228" spans="2:19">
      <c r="B228" s="601"/>
      <c r="C228" s="601"/>
      <c r="D228" s="601"/>
      <c r="E228" s="601"/>
      <c r="F228" s="600"/>
      <c r="G228" s="601"/>
      <c r="H228" s="601"/>
      <c r="I228" s="686"/>
      <c r="J228" s="601"/>
      <c r="K228" s="601"/>
      <c r="L228" s="601"/>
      <c r="M228" s="601"/>
      <c r="N228" s="601"/>
      <c r="O228" s="688"/>
      <c r="P228" s="688" t="s">
        <v>83</v>
      </c>
      <c r="Q228" s="601"/>
      <c r="R228" s="601"/>
      <c r="S228" s="601"/>
    </row>
    <row r="229" spans="2:19">
      <c r="B229" s="601"/>
      <c r="C229" s="601"/>
      <c r="D229" s="601"/>
      <c r="E229" s="601"/>
      <c r="F229" s="600"/>
      <c r="G229" s="601"/>
      <c r="H229" s="601"/>
      <c r="I229" s="686"/>
      <c r="J229" s="601"/>
      <c r="K229" s="601"/>
      <c r="L229" s="601"/>
      <c r="M229" s="601"/>
      <c r="N229" s="601"/>
      <c r="O229" s="688"/>
      <c r="P229" s="688"/>
      <c r="Q229" s="601"/>
      <c r="R229" s="601"/>
      <c r="S229" s="601"/>
    </row>
    <row r="230" spans="2:19">
      <c r="B230" s="601"/>
      <c r="C230" s="601"/>
      <c r="D230" s="601"/>
      <c r="E230" s="601"/>
      <c r="F230" s="600"/>
      <c r="G230" s="601"/>
      <c r="H230" s="601"/>
      <c r="I230" s="601"/>
      <c r="J230" s="601"/>
      <c r="K230" s="601"/>
      <c r="L230" s="601"/>
      <c r="M230" s="601"/>
      <c r="N230" s="601"/>
      <c r="O230" s="688"/>
      <c r="P230" s="688"/>
      <c r="Q230" s="601"/>
      <c r="R230" s="601"/>
      <c r="S230" s="601"/>
    </row>
    <row r="231" spans="2:19">
      <c r="B231" s="601"/>
      <c r="C231" s="601"/>
      <c r="D231" s="601"/>
      <c r="E231" s="601"/>
      <c r="F231" s="600"/>
      <c r="G231" s="601"/>
      <c r="H231" s="601"/>
      <c r="I231" s="601"/>
      <c r="J231" s="601"/>
      <c r="K231" s="601"/>
      <c r="L231" s="601"/>
      <c r="M231" s="601"/>
      <c r="N231" s="601"/>
      <c r="O231" s="601"/>
      <c r="P231" s="601"/>
      <c r="Q231" s="601"/>
      <c r="R231" s="601"/>
      <c r="S231" s="601"/>
    </row>
    <row r="232" spans="2:19">
      <c r="B232" s="601"/>
      <c r="C232" s="601"/>
      <c r="D232" s="601"/>
      <c r="E232" s="601"/>
      <c r="F232" s="600"/>
      <c r="G232" s="601"/>
      <c r="H232" s="601"/>
      <c r="I232" s="601"/>
      <c r="J232" s="601"/>
      <c r="K232" s="601"/>
      <c r="L232" s="601"/>
      <c r="M232" s="601"/>
      <c r="N232" s="601"/>
      <c r="O232" s="689"/>
      <c r="P232" s="689" t="s">
        <v>127</v>
      </c>
      <c r="Q232" s="601"/>
      <c r="R232" s="601"/>
      <c r="S232" s="601"/>
    </row>
    <row r="233" spans="2:19">
      <c r="B233" s="601"/>
      <c r="C233" s="601"/>
      <c r="D233" s="601"/>
      <c r="E233" s="601"/>
      <c r="F233" s="600"/>
      <c r="G233" s="601"/>
      <c r="H233" s="601"/>
      <c r="I233" s="601"/>
      <c r="J233" s="601"/>
      <c r="K233" s="601"/>
      <c r="L233" s="601"/>
      <c r="M233" s="601"/>
      <c r="N233" s="601"/>
      <c r="O233" s="687"/>
      <c r="P233" s="771" t="s">
        <v>128</v>
      </c>
      <c r="Q233" s="601"/>
      <c r="R233" s="601"/>
      <c r="S233" s="601"/>
    </row>
    <row r="234" spans="2:19">
      <c r="B234" s="597" t="s">
        <v>47</v>
      </c>
      <c r="C234" s="598"/>
      <c r="D234" s="598"/>
      <c r="E234" s="599"/>
      <c r="F234" s="600"/>
      <c r="G234" s="601"/>
      <c r="H234" s="601"/>
      <c r="I234" s="601"/>
      <c r="J234" s="601"/>
      <c r="K234" s="601"/>
      <c r="L234" s="601"/>
      <c r="M234" s="601"/>
      <c r="N234" s="601"/>
      <c r="O234" s="601"/>
      <c r="P234" s="601"/>
      <c r="Q234" s="601"/>
      <c r="R234" s="601"/>
      <c r="S234" s="601"/>
    </row>
    <row r="235" spans="2:19">
      <c r="B235" s="603" t="s">
        <v>48</v>
      </c>
      <c r="C235" s="604"/>
      <c r="D235" s="604"/>
      <c r="E235" s="605"/>
      <c r="F235" s="600"/>
      <c r="G235" s="601"/>
      <c r="H235" s="601"/>
      <c r="I235" s="601"/>
      <c r="J235" s="601"/>
      <c r="K235" s="601"/>
      <c r="L235" s="601"/>
      <c r="M235" s="601"/>
      <c r="N235" s="601"/>
      <c r="O235" s="601"/>
      <c r="P235" s="601"/>
      <c r="Q235" s="601"/>
      <c r="R235" s="601"/>
      <c r="S235" s="601"/>
    </row>
    <row r="236" spans="2:19" ht="16.5">
      <c r="B236" s="601"/>
      <c r="C236" s="601"/>
      <c r="D236" s="601"/>
      <c r="E236" s="601"/>
      <c r="F236" s="600"/>
      <c r="G236" s="601"/>
      <c r="H236" s="606" t="s">
        <v>49</v>
      </c>
      <c r="I236" s="606"/>
      <c r="J236" s="606"/>
      <c r="K236" s="606"/>
      <c r="L236" s="607"/>
      <c r="M236" s="607"/>
      <c r="N236" s="601"/>
      <c r="O236" s="601"/>
      <c r="P236" s="601"/>
      <c r="Q236" s="601"/>
      <c r="R236" s="601"/>
      <c r="S236" s="601"/>
    </row>
    <row r="237" spans="2:19" ht="16.5">
      <c r="B237" s="601"/>
      <c r="C237" s="601"/>
      <c r="D237" s="601"/>
      <c r="E237" s="601"/>
      <c r="F237" s="600"/>
      <c r="G237" s="601"/>
      <c r="H237" s="606" t="s">
        <v>50</v>
      </c>
      <c r="I237" s="606"/>
      <c r="J237" s="606"/>
      <c r="K237" s="606"/>
      <c r="L237" s="607"/>
      <c r="M237" s="607"/>
      <c r="N237" s="601"/>
      <c r="O237" s="601"/>
      <c r="P237" s="601"/>
      <c r="Q237" s="601"/>
      <c r="R237" s="601"/>
      <c r="S237" s="601"/>
    </row>
    <row r="238" spans="2:19" ht="16.5">
      <c r="B238" s="601"/>
      <c r="C238" s="601"/>
      <c r="D238" s="601"/>
      <c r="E238" s="601"/>
      <c r="F238" s="600"/>
      <c r="G238" s="601"/>
      <c r="H238" s="606" t="s">
        <v>247</v>
      </c>
      <c r="I238" s="606"/>
      <c r="J238" s="606"/>
      <c r="K238" s="606"/>
      <c r="L238" s="607"/>
      <c r="M238" s="607"/>
      <c r="N238" s="601"/>
      <c r="O238" s="601"/>
      <c r="P238" s="601"/>
      <c r="Q238" s="601"/>
      <c r="R238" s="601"/>
      <c r="S238" s="601"/>
    </row>
    <row r="239" spans="2:19" ht="16.5">
      <c r="B239" s="608" t="s">
        <v>52</v>
      </c>
      <c r="C239" s="608"/>
      <c r="D239" s="609" t="s">
        <v>3</v>
      </c>
      <c r="E239" s="601" t="s">
        <v>53</v>
      </c>
      <c r="F239" s="600"/>
      <c r="G239" s="601"/>
      <c r="H239" s="607"/>
      <c r="I239" s="607"/>
      <c r="J239" s="607"/>
      <c r="K239" s="607"/>
      <c r="L239" s="607"/>
      <c r="M239" s="607"/>
      <c r="N239" s="608"/>
      <c r="O239" s="608"/>
      <c r="P239" s="601"/>
      <c r="Q239" s="601"/>
      <c r="R239" s="601"/>
      <c r="S239" s="601"/>
    </row>
    <row r="240" spans="2:19" ht="16.5">
      <c r="B240" s="727" t="s">
        <v>54</v>
      </c>
      <c r="C240" s="608"/>
      <c r="D240" s="609" t="s">
        <v>3</v>
      </c>
      <c r="E240" s="601" t="s">
        <v>28</v>
      </c>
      <c r="F240" s="600"/>
      <c r="G240" s="601"/>
      <c r="H240" s="607"/>
      <c r="I240" s="607"/>
      <c r="J240" s="607"/>
      <c r="K240" s="607"/>
      <c r="L240" s="607"/>
      <c r="M240" s="607"/>
      <c r="N240" s="608"/>
      <c r="O240" s="608"/>
      <c r="P240" s="601"/>
      <c r="Q240" s="601"/>
      <c r="R240" s="601"/>
      <c r="S240" s="601"/>
    </row>
    <row r="241" spans="2:22" ht="16.5">
      <c r="B241" s="727" t="s">
        <v>56</v>
      </c>
      <c r="C241" s="727"/>
      <c r="D241" s="728" t="s">
        <v>3</v>
      </c>
      <c r="E241" s="729" t="s">
        <v>130</v>
      </c>
      <c r="F241" s="729"/>
      <c r="G241" s="729"/>
      <c r="H241" s="607"/>
      <c r="I241" s="607"/>
      <c r="J241" s="607"/>
      <c r="K241" s="607"/>
      <c r="L241" s="607"/>
      <c r="M241" s="601"/>
      <c r="N241" s="601"/>
      <c r="O241" s="601"/>
      <c r="P241" s="608"/>
      <c r="Q241" s="608"/>
      <c r="R241" s="601"/>
      <c r="S241" s="601"/>
    </row>
    <row r="242" spans="2:22">
      <c r="B242" s="608" t="s">
        <v>58</v>
      </c>
      <c r="C242" s="608"/>
      <c r="D242" s="609" t="s">
        <v>3</v>
      </c>
      <c r="E242" s="601" t="s">
        <v>59</v>
      </c>
      <c r="F242" s="600"/>
      <c r="G242" s="601"/>
      <c r="H242" s="601"/>
      <c r="I242" s="601"/>
      <c r="J242" s="601"/>
      <c r="K242" s="601"/>
      <c r="L242" s="601"/>
      <c r="M242" s="601"/>
      <c r="N242" s="601" t="str">
        <f>N42</f>
        <v>Keadaan Bulan Mei 2025</v>
      </c>
      <c r="O242" s="601"/>
      <c r="P242" s="601"/>
      <c r="Q242" s="601"/>
      <c r="R242" s="601"/>
      <c r="S242" s="601"/>
    </row>
    <row r="243" spans="2:22" ht="15.75" thickBot="1">
      <c r="B243" s="608"/>
      <c r="C243" s="608"/>
      <c r="D243" s="608"/>
      <c r="E243" s="601"/>
      <c r="F243" s="600"/>
      <c r="G243" s="601"/>
      <c r="H243" s="601"/>
      <c r="I243" s="601"/>
      <c r="J243" s="601"/>
      <c r="K243" s="601"/>
      <c r="L243" s="601"/>
      <c r="M243" s="601"/>
      <c r="N243" s="601"/>
      <c r="O243" s="601"/>
      <c r="P243" s="600"/>
      <c r="Q243" s="600"/>
      <c r="R243" s="601"/>
      <c r="S243" s="601"/>
    </row>
    <row r="244" spans="2:22" ht="26.25" customHeight="1" thickTop="1">
      <c r="B244" s="730" t="s">
        <v>61</v>
      </c>
      <c r="C244" s="731" t="s">
        <v>62</v>
      </c>
      <c r="D244" s="732"/>
      <c r="E244" s="733"/>
      <c r="F244" s="734" t="s">
        <v>63</v>
      </c>
      <c r="G244" s="735" t="s">
        <v>64</v>
      </c>
      <c r="H244" s="736"/>
      <c r="I244" s="737" t="s">
        <v>65</v>
      </c>
      <c r="J244" s="737" t="s">
        <v>66</v>
      </c>
      <c r="K244" s="737" t="s">
        <v>67</v>
      </c>
      <c r="L244" s="737" t="s">
        <v>68</v>
      </c>
      <c r="M244" s="738" t="s">
        <v>69</v>
      </c>
      <c r="N244" s="739"/>
      <c r="O244" s="738" t="s">
        <v>70</v>
      </c>
      <c r="P244" s="740"/>
      <c r="Q244" s="740"/>
      <c r="R244" s="741" t="s">
        <v>71</v>
      </c>
      <c r="S244" s="601"/>
    </row>
    <row r="245" spans="2:22">
      <c r="B245" s="742"/>
      <c r="C245" s="743"/>
      <c r="D245" s="744"/>
      <c r="E245" s="745"/>
      <c r="F245" s="746"/>
      <c r="G245" s="747" t="s">
        <v>72</v>
      </c>
      <c r="H245" s="747" t="s">
        <v>73</v>
      </c>
      <c r="I245" s="748"/>
      <c r="J245" s="747"/>
      <c r="K245" s="747"/>
      <c r="L245" s="749"/>
      <c r="M245" s="747" t="s">
        <v>16</v>
      </c>
      <c r="N245" s="750" t="s">
        <v>15</v>
      </c>
      <c r="O245" s="750" t="s">
        <v>16</v>
      </c>
      <c r="P245" s="751" t="s">
        <v>15</v>
      </c>
      <c r="Q245" s="752"/>
      <c r="R245" s="753"/>
      <c r="S245" s="601"/>
    </row>
    <row r="246" spans="2:22">
      <c r="B246" s="754"/>
      <c r="C246" s="755"/>
      <c r="D246" s="756"/>
      <c r="E246" s="757"/>
      <c r="F246" s="758"/>
      <c r="G246" s="759"/>
      <c r="H246" s="759"/>
      <c r="I246" s="760"/>
      <c r="J246" s="759"/>
      <c r="K246" s="759"/>
      <c r="L246" s="761"/>
      <c r="M246" s="760"/>
      <c r="N246" s="759"/>
      <c r="O246" s="759"/>
      <c r="P246" s="762" t="s">
        <v>74</v>
      </c>
      <c r="Q246" s="763" t="s">
        <v>18</v>
      </c>
      <c r="R246" s="753"/>
      <c r="S246" s="601"/>
    </row>
    <row r="247" spans="2:22">
      <c r="B247" s="644">
        <v>1</v>
      </c>
      <c r="C247" s="645">
        <v>2</v>
      </c>
      <c r="D247" s="646"/>
      <c r="E247" s="647"/>
      <c r="F247" s="648">
        <v>3</v>
      </c>
      <c r="G247" s="649">
        <v>4</v>
      </c>
      <c r="H247" s="649">
        <v>5</v>
      </c>
      <c r="I247" s="649">
        <v>6</v>
      </c>
      <c r="J247" s="649">
        <v>7</v>
      </c>
      <c r="K247" s="649">
        <v>8</v>
      </c>
      <c r="L247" s="649">
        <v>9</v>
      </c>
      <c r="M247" s="649">
        <v>10</v>
      </c>
      <c r="N247" s="649">
        <v>11</v>
      </c>
      <c r="O247" s="649">
        <v>12</v>
      </c>
      <c r="P247" s="649">
        <v>13</v>
      </c>
      <c r="Q247" s="650">
        <v>14</v>
      </c>
      <c r="R247" s="651">
        <v>15</v>
      </c>
      <c r="S247" s="601"/>
    </row>
    <row r="248" spans="2:22">
      <c r="B248" s="764">
        <v>1</v>
      </c>
      <c r="C248" s="765" t="s">
        <v>75</v>
      </c>
      <c r="D248" s="766"/>
      <c r="E248" s="767"/>
      <c r="F248" s="655"/>
      <c r="G248" s="656" t="s">
        <v>76</v>
      </c>
      <c r="H248" s="656" t="s">
        <v>77</v>
      </c>
      <c r="I248" s="768">
        <v>11539100</v>
      </c>
      <c r="J248" s="769" t="s">
        <v>78</v>
      </c>
      <c r="K248" s="770" t="s">
        <v>78</v>
      </c>
      <c r="L248" s="660">
        <f>I248/I257*100</f>
        <v>6.155775677561568</v>
      </c>
      <c r="M248" s="661">
        <f>P248/I248*100</f>
        <v>46.538646861540329</v>
      </c>
      <c r="N248" s="662">
        <f>P248/I248</f>
        <v>0.46538646861540328</v>
      </c>
      <c r="O248" s="662">
        <f>L248*M248/100</f>
        <v>2.8648147041689698</v>
      </c>
      <c r="P248" s="768">
        <v>5370141</v>
      </c>
      <c r="Q248" s="935">
        <f>L248*M248/100</f>
        <v>2.8648147041689698</v>
      </c>
      <c r="R248" s="664">
        <f>I248-P248</f>
        <v>6168959</v>
      </c>
      <c r="S248" s="601"/>
      <c r="T248" s="765" t="s">
        <v>75</v>
      </c>
      <c r="U248" s="766"/>
      <c r="V248" s="767"/>
    </row>
    <row r="249" spans="2:22">
      <c r="B249" s="652">
        <v>2</v>
      </c>
      <c r="C249" s="653" t="s">
        <v>87</v>
      </c>
      <c r="D249" s="601"/>
      <c r="E249" s="654"/>
      <c r="F249" s="655"/>
      <c r="G249" s="665"/>
      <c r="H249" s="665"/>
      <c r="I249" s="657">
        <v>15940800</v>
      </c>
      <c r="J249" s="658"/>
      <c r="K249" s="666"/>
      <c r="L249" s="660">
        <f>I249/I257*100</f>
        <v>8.5039551542904945</v>
      </c>
      <c r="M249" s="661">
        <f t="shared" ref="M249:M256" si="16">P249/I249*100</f>
        <v>38.972322593596303</v>
      </c>
      <c r="N249" s="662">
        <f t="shared" ref="N249:N256" si="17">P249/I249</f>
        <v>0.38972322593596304</v>
      </c>
      <c r="O249" s="662">
        <f t="shared" ref="O249:O256" si="18">L249*M249/100</f>
        <v>3.3141888359448517</v>
      </c>
      <c r="P249" s="657">
        <v>6212500</v>
      </c>
      <c r="Q249" s="935">
        <f t="shared" ref="Q249:Q256" si="19">L249*M249/100</f>
        <v>3.3141888359448517</v>
      </c>
      <c r="R249" s="664">
        <f t="shared" ref="R249:R256" si="20">I249-P249</f>
        <v>9728300</v>
      </c>
      <c r="S249" s="601"/>
      <c r="T249" s="653" t="s">
        <v>87</v>
      </c>
      <c r="U249" s="601"/>
      <c r="V249" s="654"/>
    </row>
    <row r="250" spans="2:22">
      <c r="B250" s="764">
        <v>3</v>
      </c>
      <c r="C250" s="653" t="s">
        <v>131</v>
      </c>
      <c r="D250" s="601"/>
      <c r="E250" s="654"/>
      <c r="F250" s="655"/>
      <c r="G250" s="665"/>
      <c r="H250" s="665"/>
      <c r="I250" s="657">
        <v>3760700</v>
      </c>
      <c r="J250" s="658"/>
      <c r="K250" s="666"/>
      <c r="L250" s="660">
        <f>I250/I257*100</f>
        <v>2.0062245400946166</v>
      </c>
      <c r="M250" s="661">
        <f t="shared" si="16"/>
        <v>0</v>
      </c>
      <c r="N250" s="662">
        <f t="shared" si="17"/>
        <v>0</v>
      </c>
      <c r="O250" s="662">
        <f t="shared" si="18"/>
        <v>0</v>
      </c>
      <c r="P250" s="657"/>
      <c r="Q250" s="935">
        <f t="shared" si="19"/>
        <v>0</v>
      </c>
      <c r="R250" s="664">
        <f t="shared" si="20"/>
        <v>3760700</v>
      </c>
      <c r="S250" s="601"/>
      <c r="T250" s="653" t="s">
        <v>131</v>
      </c>
      <c r="U250" s="601"/>
      <c r="V250" s="654"/>
    </row>
    <row r="251" spans="2:22">
      <c r="B251" s="652">
        <v>4</v>
      </c>
      <c r="C251" s="653" t="s">
        <v>88</v>
      </c>
      <c r="D251" s="601"/>
      <c r="E251" s="654"/>
      <c r="F251" s="655"/>
      <c r="G251" s="665"/>
      <c r="H251" s="665"/>
      <c r="I251" s="657">
        <v>13564000</v>
      </c>
      <c r="J251" s="658"/>
      <c r="K251" s="666"/>
      <c r="L251" s="660">
        <f>I251/I257*100</f>
        <v>7.2360011864395934</v>
      </c>
      <c r="M251" s="661">
        <f t="shared" si="16"/>
        <v>39.095399587142438</v>
      </c>
      <c r="N251" s="662">
        <f t="shared" si="17"/>
        <v>0.39095399587142438</v>
      </c>
      <c r="O251" s="662">
        <f t="shared" si="18"/>
        <v>2.8289435779689267</v>
      </c>
      <c r="P251" s="657">
        <v>5302900</v>
      </c>
      <c r="Q251" s="935">
        <f t="shared" si="19"/>
        <v>2.8289435779689267</v>
      </c>
      <c r="R251" s="664">
        <f t="shared" si="20"/>
        <v>8261100</v>
      </c>
      <c r="S251" s="601"/>
      <c r="T251" s="653" t="s">
        <v>88</v>
      </c>
      <c r="U251" s="601"/>
      <c r="V251" s="654"/>
    </row>
    <row r="252" spans="2:22">
      <c r="B252" s="764">
        <v>5</v>
      </c>
      <c r="C252" s="653" t="s">
        <v>79</v>
      </c>
      <c r="D252" s="601"/>
      <c r="E252" s="654"/>
      <c r="F252" s="655"/>
      <c r="G252" s="665"/>
      <c r="H252" s="665"/>
      <c r="I252" s="657">
        <v>30843000</v>
      </c>
      <c r="J252" s="658"/>
      <c r="K252" s="666"/>
      <c r="L252" s="660">
        <f>I252/I257*100</f>
        <v>16.453847286446209</v>
      </c>
      <c r="M252" s="661">
        <f t="shared" si="16"/>
        <v>51.454138702460853</v>
      </c>
      <c r="N252" s="662">
        <f t="shared" si="17"/>
        <v>0.5145413870246085</v>
      </c>
      <c r="O252" s="662">
        <f t="shared" si="18"/>
        <v>8.4661854046591234</v>
      </c>
      <c r="P252" s="657">
        <v>15870000</v>
      </c>
      <c r="Q252" s="935">
        <f t="shared" si="19"/>
        <v>8.4661854046591234</v>
      </c>
      <c r="R252" s="664">
        <f t="shared" si="20"/>
        <v>14973000</v>
      </c>
      <c r="S252" s="601"/>
      <c r="T252" s="653" t="s">
        <v>79</v>
      </c>
      <c r="U252" s="601"/>
      <c r="V252" s="654"/>
    </row>
    <row r="253" spans="2:22">
      <c r="B253" s="652">
        <v>6</v>
      </c>
      <c r="C253" s="653" t="s">
        <v>132</v>
      </c>
      <c r="D253" s="601"/>
      <c r="E253" s="654"/>
      <c r="F253" s="655"/>
      <c r="G253" s="665"/>
      <c r="H253" s="665"/>
      <c r="I253" s="657">
        <v>30660000</v>
      </c>
      <c r="J253" s="658"/>
      <c r="K253" s="666"/>
      <c r="L253" s="660">
        <f>I253/I257*100</f>
        <v>16.356222086127833</v>
      </c>
      <c r="M253" s="661">
        <f t="shared" si="16"/>
        <v>11.252446183953033</v>
      </c>
      <c r="N253" s="662">
        <f t="shared" si="17"/>
        <v>0.11252446183953033</v>
      </c>
      <c r="O253" s="662">
        <f t="shared" si="18"/>
        <v>1.8404750879693745</v>
      </c>
      <c r="P253" s="657">
        <v>3450000</v>
      </c>
      <c r="Q253" s="935">
        <f t="shared" si="19"/>
        <v>1.8404750879693745</v>
      </c>
      <c r="R253" s="664">
        <f t="shared" si="20"/>
        <v>27210000</v>
      </c>
      <c r="S253" s="601"/>
      <c r="T253" s="653" t="s">
        <v>132</v>
      </c>
      <c r="U253" s="601"/>
      <c r="V253" s="654"/>
    </row>
    <row r="254" spans="2:22">
      <c r="B254" s="764">
        <v>7</v>
      </c>
      <c r="C254" s="653" t="s">
        <v>133</v>
      </c>
      <c r="D254" s="601"/>
      <c r="E254" s="654"/>
      <c r="F254" s="655"/>
      <c r="G254" s="665"/>
      <c r="H254" s="665"/>
      <c r="I254" s="657">
        <v>43200000</v>
      </c>
      <c r="J254" s="658"/>
      <c r="K254" s="666"/>
      <c r="L254" s="660">
        <f>I254/I257*100</f>
        <v>23.045948927616518</v>
      </c>
      <c r="M254" s="661">
        <f t="shared" si="16"/>
        <v>33.333333333333329</v>
      </c>
      <c r="N254" s="662">
        <f t="shared" si="17"/>
        <v>0.33333333333333331</v>
      </c>
      <c r="O254" s="662">
        <f t="shared" si="18"/>
        <v>7.6819829758721712</v>
      </c>
      <c r="P254" s="657">
        <v>14400000</v>
      </c>
      <c r="Q254" s="935">
        <f t="shared" si="19"/>
        <v>7.6819829758721712</v>
      </c>
      <c r="R254" s="664">
        <f t="shared" si="20"/>
        <v>28800000</v>
      </c>
      <c r="S254" s="601"/>
      <c r="T254" s="653" t="s">
        <v>133</v>
      </c>
      <c r="U254" s="601"/>
      <c r="V254" s="654"/>
    </row>
    <row r="255" spans="2:22">
      <c r="B255" s="652">
        <v>8</v>
      </c>
      <c r="C255" s="653" t="s">
        <v>134</v>
      </c>
      <c r="D255" s="601"/>
      <c r="E255" s="654"/>
      <c r="F255" s="655"/>
      <c r="G255" s="665"/>
      <c r="H255" s="665"/>
      <c r="I255" s="657">
        <v>36000000</v>
      </c>
      <c r="J255" s="658"/>
      <c r="K255" s="666"/>
      <c r="L255" s="660">
        <f>I255/I257*100</f>
        <v>19.204957439680427</v>
      </c>
      <c r="M255" s="661">
        <f t="shared" si="16"/>
        <v>33.333333333333329</v>
      </c>
      <c r="N255" s="662">
        <f t="shared" si="17"/>
        <v>0.33333333333333331</v>
      </c>
      <c r="O255" s="662">
        <f t="shared" si="18"/>
        <v>6.4016524798934746</v>
      </c>
      <c r="P255" s="657">
        <v>12000000</v>
      </c>
      <c r="Q255" s="935">
        <f t="shared" si="19"/>
        <v>6.4016524798934746</v>
      </c>
      <c r="R255" s="664">
        <f t="shared" si="20"/>
        <v>24000000</v>
      </c>
      <c r="S255" s="601"/>
      <c r="T255" s="653" t="s">
        <v>134</v>
      </c>
      <c r="U255" s="601"/>
      <c r="V255" s="654"/>
    </row>
    <row r="256" spans="2:22">
      <c r="B256" s="764">
        <v>9</v>
      </c>
      <c r="C256" s="653" t="s">
        <v>135</v>
      </c>
      <c r="D256" s="601"/>
      <c r="E256" s="654"/>
      <c r="F256" s="655"/>
      <c r="G256" s="665"/>
      <c r="H256" s="665"/>
      <c r="I256" s="657">
        <v>1944000</v>
      </c>
      <c r="J256" s="658"/>
      <c r="K256" s="666"/>
      <c r="L256" s="660">
        <f>I256/I257*100</f>
        <v>1.0370677017427432</v>
      </c>
      <c r="M256" s="661">
        <f t="shared" si="16"/>
        <v>41.666666666666671</v>
      </c>
      <c r="N256" s="662">
        <f t="shared" si="17"/>
        <v>0.41666666666666669</v>
      </c>
      <c r="O256" s="662">
        <f t="shared" si="18"/>
        <v>0.43211154239280974</v>
      </c>
      <c r="P256" s="657">
        <v>810000</v>
      </c>
      <c r="Q256" s="935">
        <f t="shared" si="19"/>
        <v>0.43211154239280974</v>
      </c>
      <c r="R256" s="664">
        <f t="shared" si="20"/>
        <v>1134000</v>
      </c>
      <c r="S256" s="601"/>
      <c r="T256" s="653" t="s">
        <v>135</v>
      </c>
      <c r="U256" s="601"/>
      <c r="V256" s="654"/>
    </row>
    <row r="257" spans="2:19" ht="21" thickBot="1">
      <c r="B257" s="675" t="s">
        <v>80</v>
      </c>
      <c r="C257" s="676"/>
      <c r="D257" s="676"/>
      <c r="E257" s="676"/>
      <c r="F257" s="676"/>
      <c r="G257" s="676"/>
      <c r="H257" s="677"/>
      <c r="I257" s="678">
        <f>SUM(I248:I256)</f>
        <v>187451600</v>
      </c>
      <c r="J257" s="679" t="s">
        <v>81</v>
      </c>
      <c r="K257" s="680"/>
      <c r="L257" s="681">
        <f>SUM(L248:L256)</f>
        <v>100</v>
      </c>
      <c r="M257" s="698"/>
      <c r="N257" s="681">
        <f>SUM(N248:N256)</f>
        <v>2.9564628726202629</v>
      </c>
      <c r="O257" s="681">
        <f>SUM(O248:O256)</f>
        <v>33.830354608869705</v>
      </c>
      <c r="P257" s="699">
        <f>SUM(P248:P256)</f>
        <v>63415541</v>
      </c>
      <c r="Q257" s="684">
        <f>SUM(Q248:Q256)</f>
        <v>33.830354608869705</v>
      </c>
      <c r="R257" s="685">
        <f>SUM(R248:R256)</f>
        <v>124036059</v>
      </c>
      <c r="S257" s="601"/>
    </row>
    <row r="258" spans="2:19" ht="15.75" thickTop="1">
      <c r="B258" s="601"/>
      <c r="C258" s="601"/>
      <c r="D258" s="601"/>
      <c r="E258" s="601"/>
      <c r="F258" s="600"/>
      <c r="G258" s="601"/>
      <c r="H258" s="601"/>
      <c r="I258" s="601"/>
      <c r="J258" s="601"/>
      <c r="K258" s="601"/>
      <c r="L258" s="601"/>
      <c r="M258" s="601"/>
      <c r="N258" s="601"/>
      <c r="O258" s="601"/>
      <c r="P258" s="601"/>
      <c r="Q258" s="601"/>
      <c r="R258" s="601"/>
      <c r="S258" s="601"/>
    </row>
    <row r="259" spans="2:19">
      <c r="B259" s="601"/>
      <c r="C259" s="601"/>
      <c r="D259" s="601"/>
      <c r="E259" s="601"/>
      <c r="F259" s="600"/>
      <c r="G259" s="601"/>
      <c r="H259" s="601"/>
      <c r="I259" s="686"/>
      <c r="J259" s="601"/>
      <c r="K259" s="601"/>
      <c r="L259" s="601"/>
      <c r="M259" s="601"/>
      <c r="N259" s="601"/>
      <c r="O259" s="687"/>
      <c r="P259" s="687" t="str">
        <f>P227</f>
        <v>Polebunging, 31 Mei 2025</v>
      </c>
      <c r="Q259" s="601"/>
      <c r="R259" s="601"/>
      <c r="S259" s="601"/>
    </row>
    <row r="260" spans="2:19">
      <c r="B260" s="601"/>
      <c r="C260" s="601"/>
      <c r="D260" s="601"/>
      <c r="E260" s="601"/>
      <c r="F260" s="600"/>
      <c r="G260" s="601"/>
      <c r="H260" s="601"/>
      <c r="I260" s="601"/>
      <c r="J260" s="601"/>
      <c r="K260" s="601"/>
      <c r="L260" s="601"/>
      <c r="M260" s="601"/>
      <c r="N260" s="601"/>
      <c r="O260" s="688"/>
      <c r="P260" s="688" t="s">
        <v>83</v>
      </c>
      <c r="Q260" s="601"/>
      <c r="R260" s="601"/>
      <c r="S260" s="601"/>
    </row>
    <row r="261" spans="2:19">
      <c r="B261" s="601"/>
      <c r="C261" s="601"/>
      <c r="D261" s="601"/>
      <c r="E261" s="601"/>
      <c r="F261" s="600"/>
      <c r="G261" s="601"/>
      <c r="H261" s="601"/>
      <c r="I261" s="686"/>
      <c r="J261" s="601"/>
      <c r="K261" s="601"/>
      <c r="L261" s="601"/>
      <c r="M261" s="601"/>
      <c r="N261" s="601"/>
      <c r="O261" s="688"/>
      <c r="P261" s="688"/>
      <c r="Q261" s="601"/>
      <c r="R261" s="601"/>
      <c r="S261" s="601"/>
    </row>
    <row r="262" spans="2:19">
      <c r="B262" s="601"/>
      <c r="C262" s="601"/>
      <c r="D262" s="601"/>
      <c r="E262" s="601"/>
      <c r="F262" s="600"/>
      <c r="G262" s="601"/>
      <c r="H262" s="601"/>
      <c r="I262" s="601"/>
      <c r="J262" s="601"/>
      <c r="K262" s="601"/>
      <c r="L262" s="601"/>
      <c r="M262" s="601"/>
      <c r="N262" s="601"/>
      <c r="O262" s="688"/>
      <c r="P262" s="688"/>
      <c r="Q262" s="601"/>
      <c r="R262" s="601"/>
      <c r="S262" s="601"/>
    </row>
    <row r="263" spans="2:19">
      <c r="B263" s="601"/>
      <c r="C263" s="601"/>
      <c r="D263" s="601"/>
      <c r="E263" s="601"/>
      <c r="F263" s="600"/>
      <c r="G263" s="601"/>
      <c r="H263" s="601"/>
      <c r="I263" s="601"/>
      <c r="J263" s="601"/>
      <c r="K263" s="601"/>
      <c r="L263" s="601"/>
      <c r="M263" s="601"/>
      <c r="N263" s="601"/>
      <c r="O263" s="601"/>
      <c r="P263" s="601"/>
      <c r="Q263" s="601"/>
      <c r="R263" s="601"/>
      <c r="S263" s="601"/>
    </row>
    <row r="264" spans="2:19">
      <c r="B264" s="601"/>
      <c r="C264" s="601"/>
      <c r="D264" s="601"/>
      <c r="E264" s="601"/>
      <c r="F264" s="600"/>
      <c r="G264" s="601"/>
      <c r="H264" s="601"/>
      <c r="I264" s="601"/>
      <c r="J264" s="601"/>
      <c r="K264" s="601"/>
      <c r="L264" s="601"/>
      <c r="M264" s="601"/>
      <c r="N264" s="601"/>
      <c r="O264" s="689"/>
      <c r="P264" s="689" t="s">
        <v>127</v>
      </c>
      <c r="Q264" s="601"/>
      <c r="R264" s="601"/>
      <c r="S264" s="601"/>
    </row>
    <row r="265" spans="2:19">
      <c r="B265" s="601"/>
      <c r="C265" s="601"/>
      <c r="D265" s="601"/>
      <c r="E265" s="601"/>
      <c r="F265" s="600"/>
      <c r="G265" s="601"/>
      <c r="H265" s="601"/>
      <c r="I265" s="601"/>
      <c r="J265" s="601"/>
      <c r="K265" s="601"/>
      <c r="L265" s="601"/>
      <c r="M265" s="601"/>
      <c r="N265" s="601"/>
      <c r="O265" s="687"/>
      <c r="P265" s="771" t="s">
        <v>128</v>
      </c>
      <c r="Q265" s="601"/>
      <c r="R265" s="601"/>
      <c r="S265" s="601"/>
    </row>
    <row r="266" spans="2:19">
      <c r="B266" s="597" t="s">
        <v>47</v>
      </c>
      <c r="C266" s="598"/>
      <c r="D266" s="598"/>
      <c r="E266" s="599"/>
      <c r="F266" s="600"/>
      <c r="G266" s="601"/>
      <c r="H266" s="601"/>
      <c r="I266" s="601"/>
      <c r="J266" s="601"/>
      <c r="K266" s="601"/>
      <c r="L266" s="601"/>
      <c r="M266" s="601"/>
      <c r="N266" s="601"/>
      <c r="O266" s="601"/>
      <c r="P266" s="601"/>
      <c r="Q266" s="601"/>
      <c r="R266" s="601"/>
      <c r="S266" s="601"/>
    </row>
    <row r="267" spans="2:19">
      <c r="B267" s="603" t="s">
        <v>48</v>
      </c>
      <c r="C267" s="604"/>
      <c r="D267" s="604"/>
      <c r="E267" s="605"/>
      <c r="F267" s="600"/>
      <c r="G267" s="601"/>
      <c r="H267" s="601"/>
      <c r="I267" s="601"/>
      <c r="J267" s="601"/>
      <c r="K267" s="601"/>
      <c r="L267" s="601"/>
      <c r="M267" s="601"/>
      <c r="N267" s="601"/>
      <c r="O267" s="601"/>
      <c r="P267" s="601"/>
      <c r="Q267" s="601"/>
      <c r="R267" s="601"/>
      <c r="S267" s="601"/>
    </row>
    <row r="268" spans="2:19" ht="16.5">
      <c r="B268" s="601"/>
      <c r="C268" s="601"/>
      <c r="D268" s="601"/>
      <c r="E268" s="601"/>
      <c r="F268" s="600"/>
      <c r="G268" s="601"/>
      <c r="H268" s="606" t="s">
        <v>49</v>
      </c>
      <c r="I268" s="606"/>
      <c r="J268" s="606"/>
      <c r="K268" s="606"/>
      <c r="L268" s="607"/>
      <c r="M268" s="607"/>
      <c r="N268" s="601"/>
      <c r="O268" s="601"/>
      <c r="P268" s="601"/>
      <c r="Q268" s="601"/>
      <c r="R268" s="601"/>
      <c r="S268" s="601"/>
    </row>
    <row r="269" spans="2:19" ht="16.5">
      <c r="B269" s="601"/>
      <c r="C269" s="601"/>
      <c r="D269" s="601"/>
      <c r="E269" s="601"/>
      <c r="F269" s="600"/>
      <c r="G269" s="601"/>
      <c r="H269" s="606" t="s">
        <v>50</v>
      </c>
      <c r="I269" s="606"/>
      <c r="J269" s="606"/>
      <c r="K269" s="606"/>
      <c r="L269" s="607"/>
      <c r="M269" s="607"/>
      <c r="N269" s="601"/>
      <c r="O269" s="601"/>
      <c r="P269" s="601"/>
      <c r="Q269" s="601"/>
      <c r="R269" s="601"/>
      <c r="S269" s="601"/>
    </row>
    <row r="270" spans="2:19" ht="16.5">
      <c r="B270" s="601"/>
      <c r="C270" s="601"/>
      <c r="D270" s="601"/>
      <c r="E270" s="601"/>
      <c r="F270" s="600"/>
      <c r="G270" s="601"/>
      <c r="H270" s="606" t="s">
        <v>247</v>
      </c>
      <c r="I270" s="606"/>
      <c r="J270" s="606"/>
      <c r="K270" s="606"/>
      <c r="L270" s="607"/>
      <c r="M270" s="607"/>
      <c r="N270" s="601"/>
      <c r="O270" s="601"/>
      <c r="P270" s="601"/>
      <c r="Q270" s="601"/>
      <c r="R270" s="601"/>
      <c r="S270" s="601"/>
    </row>
    <row r="271" spans="2:19" ht="16.5">
      <c r="B271" s="608" t="s">
        <v>52</v>
      </c>
      <c r="C271" s="608"/>
      <c r="D271" s="609" t="s">
        <v>3</v>
      </c>
      <c r="E271" s="601" t="s">
        <v>53</v>
      </c>
      <c r="F271" s="600"/>
      <c r="G271" s="601"/>
      <c r="H271" s="607"/>
      <c r="I271" s="607"/>
      <c r="J271" s="607"/>
      <c r="K271" s="607"/>
      <c r="L271" s="607"/>
      <c r="M271" s="607"/>
      <c r="N271" s="608"/>
      <c r="O271" s="608"/>
      <c r="P271" s="601"/>
      <c r="Q271" s="601"/>
      <c r="R271" s="601"/>
      <c r="S271" s="601"/>
    </row>
    <row r="272" spans="2:19" ht="16.5">
      <c r="B272" s="727" t="s">
        <v>54</v>
      </c>
      <c r="C272" s="608"/>
      <c r="D272" s="609" t="s">
        <v>3</v>
      </c>
      <c r="E272" s="601" t="s">
        <v>28</v>
      </c>
      <c r="F272" s="600"/>
      <c r="G272" s="601"/>
      <c r="H272" s="607"/>
      <c r="I272" s="607"/>
      <c r="J272" s="607"/>
      <c r="K272" s="607"/>
      <c r="L272" s="607"/>
      <c r="M272" s="607"/>
      <c r="N272" s="608"/>
      <c r="O272" s="608"/>
      <c r="P272" s="601"/>
      <c r="Q272" s="601"/>
      <c r="R272" s="601"/>
      <c r="S272" s="601"/>
    </row>
    <row r="273" spans="2:20" ht="16.5">
      <c r="B273" s="727" t="s">
        <v>56</v>
      </c>
      <c r="C273" s="727"/>
      <c r="D273" s="728" t="s">
        <v>3</v>
      </c>
      <c r="E273" s="729" t="s">
        <v>136</v>
      </c>
      <c r="F273" s="729"/>
      <c r="G273" s="729"/>
      <c r="H273" s="607"/>
      <c r="I273" s="607"/>
      <c r="J273" s="607"/>
      <c r="K273" s="607"/>
      <c r="L273" s="607"/>
      <c r="M273" s="601"/>
      <c r="N273" s="601"/>
      <c r="O273" s="601"/>
      <c r="P273" s="608"/>
      <c r="Q273" s="608"/>
      <c r="R273" s="601"/>
      <c r="S273" s="601"/>
    </row>
    <row r="274" spans="2:20">
      <c r="B274" s="608" t="s">
        <v>58</v>
      </c>
      <c r="C274" s="608"/>
      <c r="D274" s="609" t="s">
        <v>3</v>
      </c>
      <c r="E274" s="601" t="s">
        <v>59</v>
      </c>
      <c r="F274" s="600"/>
      <c r="G274" s="601"/>
      <c r="H274" s="601"/>
      <c r="I274" s="601"/>
      <c r="J274" s="601"/>
      <c r="K274" s="601"/>
      <c r="L274" s="601"/>
      <c r="M274" s="601"/>
      <c r="N274" s="601" t="str">
        <f>N42</f>
        <v>Keadaan Bulan Mei 2025</v>
      </c>
      <c r="O274" s="601"/>
      <c r="P274" s="601"/>
      <c r="Q274" s="601"/>
      <c r="R274" s="601"/>
      <c r="S274" s="601"/>
    </row>
    <row r="275" spans="2:20" ht="15.75" thickBot="1">
      <c r="B275" s="608"/>
      <c r="C275" s="608"/>
      <c r="D275" s="608"/>
      <c r="E275" s="601"/>
      <c r="F275" s="600"/>
      <c r="G275" s="601"/>
      <c r="H275" s="601"/>
      <c r="I275" s="601"/>
      <c r="J275" s="601"/>
      <c r="K275" s="601"/>
      <c r="L275" s="601"/>
      <c r="M275" s="601"/>
      <c r="N275" s="601"/>
      <c r="O275" s="601"/>
      <c r="P275" s="600"/>
      <c r="Q275" s="600"/>
      <c r="R275" s="601"/>
      <c r="S275" s="601"/>
    </row>
    <row r="276" spans="2:20" ht="29.25" customHeight="1" thickTop="1">
      <c r="B276" s="730" t="s">
        <v>61</v>
      </c>
      <c r="C276" s="731" t="s">
        <v>62</v>
      </c>
      <c r="D276" s="732"/>
      <c r="E276" s="733"/>
      <c r="F276" s="734" t="s">
        <v>63</v>
      </c>
      <c r="G276" s="735" t="s">
        <v>64</v>
      </c>
      <c r="H276" s="736"/>
      <c r="I276" s="737" t="s">
        <v>65</v>
      </c>
      <c r="J276" s="737" t="s">
        <v>66</v>
      </c>
      <c r="K276" s="737" t="s">
        <v>67</v>
      </c>
      <c r="L276" s="737" t="s">
        <v>68</v>
      </c>
      <c r="M276" s="738" t="s">
        <v>69</v>
      </c>
      <c r="N276" s="739"/>
      <c r="O276" s="738" t="s">
        <v>70</v>
      </c>
      <c r="P276" s="740"/>
      <c r="Q276" s="740"/>
      <c r="R276" s="741" t="s">
        <v>71</v>
      </c>
      <c r="S276" s="601"/>
    </row>
    <row r="277" spans="2:20" ht="20.25" customHeight="1">
      <c r="B277" s="742"/>
      <c r="C277" s="743"/>
      <c r="D277" s="744"/>
      <c r="E277" s="745"/>
      <c r="F277" s="746"/>
      <c r="G277" s="747" t="s">
        <v>72</v>
      </c>
      <c r="H277" s="747" t="s">
        <v>73</v>
      </c>
      <c r="I277" s="748"/>
      <c r="J277" s="747"/>
      <c r="K277" s="747"/>
      <c r="L277" s="749"/>
      <c r="M277" s="747" t="s">
        <v>16</v>
      </c>
      <c r="N277" s="750" t="s">
        <v>15</v>
      </c>
      <c r="O277" s="750" t="s">
        <v>16</v>
      </c>
      <c r="P277" s="751" t="s">
        <v>15</v>
      </c>
      <c r="Q277" s="752"/>
      <c r="R277" s="753"/>
      <c r="S277" s="601"/>
    </row>
    <row r="278" spans="2:20">
      <c r="B278" s="754"/>
      <c r="C278" s="755"/>
      <c r="D278" s="756"/>
      <c r="E278" s="757"/>
      <c r="F278" s="758"/>
      <c r="G278" s="759"/>
      <c r="H278" s="759"/>
      <c r="I278" s="760"/>
      <c r="J278" s="759"/>
      <c r="K278" s="759"/>
      <c r="L278" s="761"/>
      <c r="M278" s="760"/>
      <c r="N278" s="759"/>
      <c r="O278" s="759"/>
      <c r="P278" s="762" t="s">
        <v>74</v>
      </c>
      <c r="Q278" s="763" t="s">
        <v>18</v>
      </c>
      <c r="R278" s="753"/>
      <c r="S278" s="601"/>
    </row>
    <row r="279" spans="2:20">
      <c r="B279" s="644">
        <v>1</v>
      </c>
      <c r="C279" s="645">
        <v>2</v>
      </c>
      <c r="D279" s="646"/>
      <c r="E279" s="647"/>
      <c r="F279" s="648">
        <v>3</v>
      </c>
      <c r="G279" s="649">
        <v>4</v>
      </c>
      <c r="H279" s="649">
        <v>5</v>
      </c>
      <c r="I279" s="649">
        <v>6</v>
      </c>
      <c r="J279" s="649">
        <v>7</v>
      </c>
      <c r="K279" s="649">
        <v>8</v>
      </c>
      <c r="L279" s="649">
        <v>9</v>
      </c>
      <c r="M279" s="649">
        <v>10</v>
      </c>
      <c r="N279" s="649">
        <v>11</v>
      </c>
      <c r="O279" s="649">
        <v>12</v>
      </c>
      <c r="P279" s="649">
        <v>13</v>
      </c>
      <c r="Q279" s="650">
        <v>14</v>
      </c>
      <c r="R279" s="651">
        <v>15</v>
      </c>
      <c r="S279" s="601"/>
    </row>
    <row r="280" spans="2:20">
      <c r="B280" s="764">
        <v>1</v>
      </c>
      <c r="C280" s="765" t="s">
        <v>137</v>
      </c>
      <c r="D280" s="766"/>
      <c r="E280" s="767"/>
      <c r="F280" s="655"/>
      <c r="G280" s="656" t="s">
        <v>76</v>
      </c>
      <c r="H280" s="656" t="s">
        <v>77</v>
      </c>
      <c r="I280" s="768">
        <v>350000</v>
      </c>
      <c r="J280" s="769" t="s">
        <v>78</v>
      </c>
      <c r="K280" s="770" t="s">
        <v>78</v>
      </c>
      <c r="L280" s="660">
        <f>I280/I282*100</f>
        <v>4.294478527607362</v>
      </c>
      <c r="M280" s="661">
        <f>P280/I280*100</f>
        <v>10.714285714285714</v>
      </c>
      <c r="N280" s="662">
        <f>P280/I280</f>
        <v>0.10714285714285714</v>
      </c>
      <c r="O280" s="662">
        <f>L280*M280/100</f>
        <v>0.46012269938650308</v>
      </c>
      <c r="P280" s="657">
        <v>37500</v>
      </c>
      <c r="Q280" s="935">
        <f>L280*M280/100</f>
        <v>0.46012269938650308</v>
      </c>
      <c r="R280" s="664">
        <f>I280-P280</f>
        <v>312500</v>
      </c>
      <c r="S280" s="601"/>
    </row>
    <row r="281" spans="2:20" ht="15.75" thickBot="1">
      <c r="B281" s="652">
        <v>2</v>
      </c>
      <c r="C281" s="653" t="s">
        <v>138</v>
      </c>
      <c r="D281" s="601"/>
      <c r="E281" s="654"/>
      <c r="F281" s="655"/>
      <c r="G281" s="665"/>
      <c r="H281" s="665"/>
      <c r="I281" s="657">
        <v>7800000</v>
      </c>
      <c r="J281" s="658"/>
      <c r="K281" s="666"/>
      <c r="L281" s="660">
        <f>I281/I282*100</f>
        <v>95.705521472392647</v>
      </c>
      <c r="M281" s="661">
        <f t="shared" ref="M281" si="21">P281/I281*100</f>
        <v>31.282205128205128</v>
      </c>
      <c r="N281" s="662">
        <f t="shared" ref="N281" si="22">P281/I281</f>
        <v>0.31282205128205126</v>
      </c>
      <c r="O281" s="662">
        <f t="shared" ref="O281" si="23">L281*M281/100</f>
        <v>29.938797546012275</v>
      </c>
      <c r="P281" s="657">
        <v>2440012</v>
      </c>
      <c r="Q281" s="935">
        <f t="shared" ref="Q281" si="24">L281*M281/100</f>
        <v>29.938797546012275</v>
      </c>
      <c r="R281" s="664">
        <f t="shared" ref="R281" si="25">I281-P281</f>
        <v>5359988</v>
      </c>
      <c r="S281" s="601"/>
      <c r="T281" s="702" t="s">
        <v>139</v>
      </c>
    </row>
    <row r="282" spans="2:20" ht="21" thickBot="1">
      <c r="B282" s="675" t="s">
        <v>80</v>
      </c>
      <c r="C282" s="676"/>
      <c r="D282" s="676"/>
      <c r="E282" s="676"/>
      <c r="F282" s="676"/>
      <c r="G282" s="676"/>
      <c r="H282" s="677"/>
      <c r="I282" s="678">
        <f>SUM(I280:I281)</f>
        <v>8150000</v>
      </c>
      <c r="J282" s="679" t="s">
        <v>81</v>
      </c>
      <c r="K282" s="680"/>
      <c r="L282" s="681">
        <f>SUM(L280:L281)</f>
        <v>100.00000000000001</v>
      </c>
      <c r="M282" s="698"/>
      <c r="N282" s="681">
        <f>SUM(N280:N281)</f>
        <v>0.41996490842490841</v>
      </c>
      <c r="O282" s="681">
        <f>SUM(O280:O281)</f>
        <v>30.398920245398777</v>
      </c>
      <c r="P282" s="699">
        <f>SUM(P280:P281)</f>
        <v>2477512</v>
      </c>
      <c r="Q282" s="684">
        <f>SUM(Q280:Q281)</f>
        <v>30.398920245398777</v>
      </c>
      <c r="R282" s="685">
        <f>SUM(R280:R281)</f>
        <v>5672488</v>
      </c>
      <c r="S282" s="601"/>
    </row>
    <row r="283" spans="2:20" ht="15.75" thickTop="1">
      <c r="B283" s="601"/>
      <c r="C283" s="601"/>
      <c r="D283" s="601"/>
      <c r="E283" s="601"/>
      <c r="F283" s="600"/>
      <c r="G283" s="601"/>
      <c r="H283" s="601"/>
      <c r="I283" s="601"/>
      <c r="J283" s="601"/>
      <c r="K283" s="601"/>
      <c r="L283" s="601"/>
      <c r="M283" s="601"/>
      <c r="N283" s="601"/>
      <c r="O283" s="601"/>
      <c r="P283" s="601"/>
      <c r="Q283" s="601"/>
      <c r="R283" s="601"/>
      <c r="S283" s="601"/>
    </row>
    <row r="284" spans="2:20">
      <c r="B284" s="601"/>
      <c r="C284" s="601"/>
      <c r="D284" s="601"/>
      <c r="E284" s="601"/>
      <c r="F284" s="600"/>
      <c r="G284" s="601"/>
      <c r="H284" s="601"/>
      <c r="I284" s="686"/>
      <c r="J284" s="601"/>
      <c r="K284" s="601"/>
      <c r="L284" s="601"/>
      <c r="M284" s="601"/>
      <c r="N284" s="601"/>
      <c r="O284" s="687"/>
      <c r="P284" s="687" t="str">
        <f>P259</f>
        <v>Polebunging, 31 Mei 2025</v>
      </c>
      <c r="Q284" s="601"/>
      <c r="R284" s="601"/>
      <c r="S284" s="601"/>
    </row>
    <row r="285" spans="2:20">
      <c r="B285" s="601"/>
      <c r="C285" s="601"/>
      <c r="D285" s="601"/>
      <c r="E285" s="601"/>
      <c r="F285" s="600"/>
      <c r="G285" s="601"/>
      <c r="H285" s="601"/>
      <c r="I285" s="601"/>
      <c r="J285" s="601"/>
      <c r="K285" s="601"/>
      <c r="L285" s="601"/>
      <c r="M285" s="601"/>
      <c r="N285" s="601"/>
      <c r="O285" s="688"/>
      <c r="P285" s="688" t="s">
        <v>83</v>
      </c>
      <c r="Q285" s="601"/>
      <c r="R285" s="601"/>
      <c r="S285" s="601"/>
    </row>
    <row r="286" spans="2:20">
      <c r="B286" s="601"/>
      <c r="C286" s="601"/>
      <c r="D286" s="601"/>
      <c r="E286" s="601"/>
      <c r="F286" s="600"/>
      <c r="G286" s="601"/>
      <c r="H286" s="601"/>
      <c r="I286" s="686"/>
      <c r="J286" s="601"/>
      <c r="K286" s="601"/>
      <c r="L286" s="601"/>
      <c r="M286" s="601"/>
      <c r="N286" s="601"/>
      <c r="O286" s="688"/>
      <c r="P286" s="688"/>
      <c r="Q286" s="601"/>
      <c r="R286" s="601"/>
      <c r="S286" s="601"/>
    </row>
    <row r="287" spans="2:20">
      <c r="B287" s="601"/>
      <c r="C287" s="601"/>
      <c r="D287" s="601"/>
      <c r="E287" s="601"/>
      <c r="F287" s="600"/>
      <c r="G287" s="601"/>
      <c r="H287" s="601"/>
      <c r="I287" s="601"/>
      <c r="J287" s="601"/>
      <c r="K287" s="601"/>
      <c r="L287" s="601"/>
      <c r="M287" s="601"/>
      <c r="N287" s="601"/>
      <c r="O287" s="688"/>
      <c r="P287" s="688"/>
      <c r="Q287" s="601"/>
      <c r="R287" s="601"/>
      <c r="S287" s="601"/>
    </row>
    <row r="288" spans="2:20">
      <c r="B288" s="601"/>
      <c r="C288" s="601"/>
      <c r="D288" s="601"/>
      <c r="E288" s="601"/>
      <c r="F288" s="600"/>
      <c r="G288" s="601"/>
      <c r="H288" s="601"/>
      <c r="I288" s="601"/>
      <c r="J288" s="601"/>
      <c r="K288" s="601"/>
      <c r="L288" s="601"/>
      <c r="M288" s="601"/>
      <c r="N288" s="601"/>
      <c r="O288" s="601"/>
      <c r="P288" s="601"/>
      <c r="Q288" s="601"/>
      <c r="R288" s="601"/>
      <c r="S288" s="601"/>
    </row>
    <row r="289" spans="2:19">
      <c r="B289" s="601"/>
      <c r="C289" s="601"/>
      <c r="D289" s="601"/>
      <c r="E289" s="601"/>
      <c r="F289" s="600"/>
      <c r="G289" s="601"/>
      <c r="H289" s="601"/>
      <c r="I289" s="601"/>
      <c r="J289" s="601"/>
      <c r="K289" s="601"/>
      <c r="L289" s="601"/>
      <c r="M289" s="601"/>
      <c r="N289" s="601"/>
      <c r="O289" s="689"/>
      <c r="P289" s="689" t="s">
        <v>127</v>
      </c>
      <c r="Q289" s="601"/>
      <c r="R289" s="601"/>
      <c r="S289" s="601"/>
    </row>
    <row r="290" spans="2:19">
      <c r="B290" s="601"/>
      <c r="C290" s="601"/>
      <c r="D290" s="601"/>
      <c r="E290" s="601"/>
      <c r="F290" s="600"/>
      <c r="G290" s="601"/>
      <c r="H290" s="601"/>
      <c r="I290" s="601"/>
      <c r="J290" s="601"/>
      <c r="K290" s="601"/>
      <c r="L290" s="601"/>
      <c r="M290" s="601"/>
      <c r="N290" s="601"/>
      <c r="O290" s="687"/>
      <c r="P290" s="771" t="s">
        <v>128</v>
      </c>
      <c r="Q290" s="601"/>
      <c r="R290" s="601"/>
      <c r="S290" s="601"/>
    </row>
    <row r="291" spans="2:19">
      <c r="B291" s="597" t="s">
        <v>47</v>
      </c>
      <c r="C291" s="598"/>
      <c r="D291" s="598"/>
      <c r="E291" s="599"/>
      <c r="F291" s="600"/>
      <c r="G291" s="601"/>
      <c r="H291" s="601"/>
      <c r="I291" s="601"/>
      <c r="J291" s="601"/>
      <c r="K291" s="601"/>
      <c r="L291" s="601"/>
      <c r="M291" s="601"/>
      <c r="N291" s="601"/>
      <c r="O291" s="601"/>
      <c r="P291" s="601"/>
      <c r="Q291" s="601"/>
      <c r="R291" s="601"/>
      <c r="S291" s="601"/>
    </row>
    <row r="292" spans="2:19">
      <c r="B292" s="603" t="s">
        <v>48</v>
      </c>
      <c r="C292" s="604"/>
      <c r="D292" s="604"/>
      <c r="E292" s="605"/>
      <c r="F292" s="600"/>
      <c r="G292" s="601"/>
      <c r="H292" s="601"/>
      <c r="I292" s="601"/>
      <c r="J292" s="601"/>
      <c r="K292" s="601"/>
      <c r="L292" s="601"/>
      <c r="M292" s="601"/>
      <c r="N292" s="601"/>
      <c r="O292" s="601"/>
      <c r="P292" s="601"/>
      <c r="Q292" s="601"/>
      <c r="R292" s="601"/>
      <c r="S292" s="601"/>
    </row>
    <row r="293" spans="2:19" ht="16.5">
      <c r="B293" s="601"/>
      <c r="C293" s="601"/>
      <c r="D293" s="601"/>
      <c r="E293" s="601"/>
      <c r="F293" s="600"/>
      <c r="G293" s="601"/>
      <c r="H293" s="606" t="s">
        <v>49</v>
      </c>
      <c r="I293" s="606"/>
      <c r="J293" s="606"/>
      <c r="K293" s="606"/>
      <c r="L293" s="607"/>
      <c r="M293" s="607"/>
      <c r="N293" s="601"/>
      <c r="O293" s="601"/>
      <c r="P293" s="601"/>
      <c r="Q293" s="601"/>
      <c r="R293" s="601"/>
      <c r="S293" s="601"/>
    </row>
    <row r="294" spans="2:19" ht="16.5">
      <c r="B294" s="601"/>
      <c r="C294" s="601"/>
      <c r="D294" s="601"/>
      <c r="E294" s="601"/>
      <c r="F294" s="600"/>
      <c r="G294" s="601"/>
      <c r="H294" s="606" t="s">
        <v>50</v>
      </c>
      <c r="I294" s="606"/>
      <c r="J294" s="606"/>
      <c r="K294" s="606"/>
      <c r="L294" s="607"/>
      <c r="M294" s="607"/>
      <c r="N294" s="601"/>
      <c r="O294" s="601"/>
      <c r="P294" s="601"/>
      <c r="Q294" s="601"/>
      <c r="R294" s="601"/>
      <c r="S294" s="601"/>
    </row>
    <row r="295" spans="2:19" ht="16.5">
      <c r="B295" s="601"/>
      <c r="C295" s="601"/>
      <c r="D295" s="601"/>
      <c r="E295" s="601"/>
      <c r="F295" s="600"/>
      <c r="G295" s="601"/>
      <c r="H295" s="606" t="s">
        <v>247</v>
      </c>
      <c r="I295" s="606"/>
      <c r="J295" s="606"/>
      <c r="K295" s="606"/>
      <c r="L295" s="607"/>
      <c r="M295" s="607"/>
      <c r="N295" s="601"/>
      <c r="O295" s="601"/>
      <c r="P295" s="601"/>
      <c r="Q295" s="601"/>
      <c r="R295" s="601"/>
      <c r="S295" s="601"/>
    </row>
    <row r="296" spans="2:19" ht="16.5">
      <c r="B296" s="608" t="s">
        <v>52</v>
      </c>
      <c r="C296" s="608"/>
      <c r="D296" s="609" t="s">
        <v>3</v>
      </c>
      <c r="E296" s="601" t="s">
        <v>53</v>
      </c>
      <c r="F296" s="600"/>
      <c r="G296" s="601"/>
      <c r="H296" s="607"/>
      <c r="I296" s="607"/>
      <c r="J296" s="607"/>
      <c r="K296" s="607"/>
      <c r="L296" s="607"/>
      <c r="M296" s="607"/>
      <c r="N296" s="608"/>
      <c r="O296" s="608"/>
      <c r="P296" s="601"/>
      <c r="Q296" s="601"/>
      <c r="R296" s="601"/>
      <c r="S296" s="601"/>
    </row>
    <row r="297" spans="2:19" ht="16.5">
      <c r="B297" s="727" t="s">
        <v>54</v>
      </c>
      <c r="C297" s="608"/>
      <c r="D297" s="609" t="s">
        <v>3</v>
      </c>
      <c r="E297" s="601" t="s">
        <v>140</v>
      </c>
      <c r="F297" s="600"/>
      <c r="G297" s="601"/>
      <c r="H297" s="607"/>
      <c r="I297" s="607"/>
      <c r="J297" s="607"/>
      <c r="K297" s="607"/>
      <c r="L297" s="607"/>
      <c r="M297" s="607"/>
      <c r="N297" s="608"/>
      <c r="O297" s="608"/>
      <c r="P297" s="601"/>
      <c r="Q297" s="601"/>
      <c r="R297" s="601"/>
      <c r="S297" s="601"/>
    </row>
    <row r="298" spans="2:19" ht="16.899999999999999" customHeight="1">
      <c r="B298" s="727" t="s">
        <v>56</v>
      </c>
      <c r="C298" s="727"/>
      <c r="D298" s="728" t="s">
        <v>3</v>
      </c>
      <c r="E298" s="729" t="s">
        <v>141</v>
      </c>
      <c r="F298" s="729"/>
      <c r="G298" s="729"/>
      <c r="H298" s="729"/>
      <c r="I298" s="729"/>
      <c r="J298" s="729"/>
      <c r="K298" s="729"/>
      <c r="L298" s="607"/>
      <c r="M298" s="601"/>
      <c r="N298" s="601"/>
      <c r="O298" s="601"/>
      <c r="P298" s="608"/>
      <c r="Q298" s="608"/>
      <c r="R298" s="601"/>
      <c r="S298" s="601"/>
    </row>
    <row r="299" spans="2:19">
      <c r="B299" s="608" t="s">
        <v>58</v>
      </c>
      <c r="C299" s="608"/>
      <c r="D299" s="609" t="s">
        <v>3</v>
      </c>
      <c r="E299" s="601" t="s">
        <v>59</v>
      </c>
      <c r="F299" s="600"/>
      <c r="G299" s="601"/>
      <c r="H299" s="601"/>
      <c r="I299" s="601"/>
      <c r="J299" s="601"/>
      <c r="K299" s="601"/>
      <c r="L299" s="601"/>
      <c r="M299" s="601"/>
      <c r="N299" s="601" t="str">
        <f>N42</f>
        <v>Keadaan Bulan Mei 2025</v>
      </c>
      <c r="O299" s="601"/>
      <c r="P299" s="601"/>
      <c r="Q299" s="601"/>
      <c r="R299" s="601"/>
      <c r="S299" s="601"/>
    </row>
    <row r="300" spans="2:19" ht="15.75" thickBot="1">
      <c r="B300" s="608"/>
      <c r="C300" s="608"/>
      <c r="D300" s="608"/>
      <c r="E300" s="601"/>
      <c r="F300" s="600"/>
      <c r="G300" s="601"/>
      <c r="H300" s="601"/>
      <c r="I300" s="601"/>
      <c r="J300" s="601"/>
      <c r="K300" s="601"/>
      <c r="L300" s="601"/>
      <c r="M300" s="601"/>
      <c r="N300" s="601"/>
      <c r="O300" s="601"/>
      <c r="P300" s="600"/>
      <c r="Q300" s="600"/>
      <c r="R300" s="601"/>
      <c r="S300" s="601"/>
    </row>
    <row r="301" spans="2:19" ht="39" customHeight="1" thickTop="1">
      <c r="B301" s="730" t="s">
        <v>61</v>
      </c>
      <c r="C301" s="731" t="s">
        <v>62</v>
      </c>
      <c r="D301" s="732"/>
      <c r="E301" s="733"/>
      <c r="F301" s="734" t="s">
        <v>63</v>
      </c>
      <c r="G301" s="735" t="s">
        <v>64</v>
      </c>
      <c r="H301" s="736"/>
      <c r="I301" s="737" t="s">
        <v>65</v>
      </c>
      <c r="J301" s="737" t="s">
        <v>66</v>
      </c>
      <c r="K301" s="737" t="s">
        <v>67</v>
      </c>
      <c r="L301" s="737" t="s">
        <v>68</v>
      </c>
      <c r="M301" s="738" t="s">
        <v>69</v>
      </c>
      <c r="N301" s="739"/>
      <c r="O301" s="738" t="s">
        <v>70</v>
      </c>
      <c r="P301" s="740"/>
      <c r="Q301" s="740"/>
      <c r="R301" s="741" t="s">
        <v>71</v>
      </c>
      <c r="S301" s="601"/>
    </row>
    <row r="302" spans="2:19">
      <c r="B302" s="742"/>
      <c r="C302" s="743"/>
      <c r="D302" s="744"/>
      <c r="E302" s="745"/>
      <c r="F302" s="746"/>
      <c r="G302" s="747" t="s">
        <v>72</v>
      </c>
      <c r="H302" s="747" t="s">
        <v>73</v>
      </c>
      <c r="I302" s="748"/>
      <c r="J302" s="747"/>
      <c r="K302" s="747"/>
      <c r="L302" s="749"/>
      <c r="M302" s="747" t="s">
        <v>16</v>
      </c>
      <c r="N302" s="750" t="s">
        <v>15</v>
      </c>
      <c r="O302" s="750" t="s">
        <v>16</v>
      </c>
      <c r="P302" s="751" t="s">
        <v>15</v>
      </c>
      <c r="Q302" s="752"/>
      <c r="R302" s="753"/>
      <c r="S302" s="601"/>
    </row>
    <row r="303" spans="2:19">
      <c r="B303" s="754"/>
      <c r="C303" s="755"/>
      <c r="D303" s="756"/>
      <c r="E303" s="757"/>
      <c r="F303" s="758"/>
      <c r="G303" s="759"/>
      <c r="H303" s="759"/>
      <c r="I303" s="760"/>
      <c r="J303" s="759"/>
      <c r="K303" s="759"/>
      <c r="L303" s="761"/>
      <c r="M303" s="760"/>
      <c r="N303" s="759"/>
      <c r="O303" s="759"/>
      <c r="P303" s="762" t="s">
        <v>74</v>
      </c>
      <c r="Q303" s="763" t="s">
        <v>18</v>
      </c>
      <c r="R303" s="753"/>
      <c r="S303" s="601"/>
    </row>
    <row r="304" spans="2:19" ht="15.75" thickBot="1">
      <c r="B304" s="644">
        <v>1</v>
      </c>
      <c r="C304" s="645">
        <v>2</v>
      </c>
      <c r="D304" s="646"/>
      <c r="E304" s="647"/>
      <c r="F304" s="648">
        <v>3</v>
      </c>
      <c r="G304" s="649">
        <v>4</v>
      </c>
      <c r="H304" s="649">
        <v>5</v>
      </c>
      <c r="I304" s="649">
        <v>6</v>
      </c>
      <c r="J304" s="649">
        <v>7</v>
      </c>
      <c r="K304" s="649">
        <v>8</v>
      </c>
      <c r="L304" s="649">
        <v>9</v>
      </c>
      <c r="M304" s="649">
        <v>10</v>
      </c>
      <c r="N304" s="649">
        <v>11</v>
      </c>
      <c r="O304" s="649">
        <v>12</v>
      </c>
      <c r="P304" s="649">
        <v>13</v>
      </c>
      <c r="Q304" s="650">
        <v>14</v>
      </c>
      <c r="R304" s="651">
        <v>15</v>
      </c>
      <c r="S304" s="601"/>
    </row>
    <row r="305" spans="2:20" ht="39" customHeight="1" thickBot="1">
      <c r="B305" s="764">
        <v>1</v>
      </c>
      <c r="C305" s="765" t="s">
        <v>142</v>
      </c>
      <c r="D305" s="766"/>
      <c r="E305" s="767"/>
      <c r="F305" s="655"/>
      <c r="G305" s="786" t="s">
        <v>76</v>
      </c>
      <c r="H305" s="786" t="s">
        <v>77</v>
      </c>
      <c r="I305" s="768">
        <v>36770000</v>
      </c>
      <c r="J305" s="769" t="s">
        <v>78</v>
      </c>
      <c r="K305" s="770" t="s">
        <v>78</v>
      </c>
      <c r="L305" s="787">
        <f>I305/I306*100</f>
        <v>100</v>
      </c>
      <c r="M305" s="788">
        <f>P305/I305*100</f>
        <v>41.949959205874357</v>
      </c>
      <c r="N305" s="789">
        <f>P305/I305</f>
        <v>0.41949959205874354</v>
      </c>
      <c r="O305" s="789">
        <f>L305*M305/100</f>
        <v>41.949959205874357</v>
      </c>
      <c r="P305" s="768">
        <v>15425000</v>
      </c>
      <c r="Q305" s="938">
        <f>L305*M305/100</f>
        <v>41.949959205874357</v>
      </c>
      <c r="R305" s="791">
        <f>I305-P305</f>
        <v>21345000</v>
      </c>
      <c r="S305" s="601"/>
      <c r="T305" s="703" t="s">
        <v>143</v>
      </c>
    </row>
    <row r="306" spans="2:20" ht="21" thickBot="1">
      <c r="B306" s="675" t="s">
        <v>80</v>
      </c>
      <c r="C306" s="676"/>
      <c r="D306" s="676"/>
      <c r="E306" s="676"/>
      <c r="F306" s="676"/>
      <c r="G306" s="676"/>
      <c r="H306" s="677"/>
      <c r="I306" s="678">
        <f>SUM(I305:I305)</f>
        <v>36770000</v>
      </c>
      <c r="J306" s="679" t="s">
        <v>81</v>
      </c>
      <c r="K306" s="680"/>
      <c r="L306" s="681">
        <f>SUM(L305:L305)</f>
        <v>100</v>
      </c>
      <c r="M306" s="698"/>
      <c r="N306" s="681">
        <f>SUM(N305:N305)</f>
        <v>0.41949959205874354</v>
      </c>
      <c r="O306" s="681">
        <f>SUM(O305:O305)</f>
        <v>41.949959205874357</v>
      </c>
      <c r="P306" s="699">
        <f>SUM(P305:P305)</f>
        <v>15425000</v>
      </c>
      <c r="Q306" s="684">
        <f>SUM(Q305:Q305)</f>
        <v>41.949959205874357</v>
      </c>
      <c r="R306" s="685">
        <f>SUM(R305:R305)</f>
        <v>21345000</v>
      </c>
      <c r="S306" s="601"/>
      <c r="T306" s="703"/>
    </row>
    <row r="307" spans="2:20" ht="15.75" thickTop="1">
      <c r="B307" s="601"/>
      <c r="C307" s="601"/>
      <c r="D307" s="601"/>
      <c r="E307" s="601"/>
      <c r="F307" s="600"/>
      <c r="G307" s="601"/>
      <c r="H307" s="601"/>
      <c r="I307" s="601"/>
      <c r="J307" s="601"/>
      <c r="K307" s="601"/>
      <c r="L307" s="601"/>
      <c r="M307" s="601"/>
      <c r="N307" s="601"/>
      <c r="O307" s="601"/>
      <c r="P307" s="601"/>
      <c r="Q307" s="601"/>
      <c r="R307" s="601"/>
      <c r="S307" s="601"/>
    </row>
    <row r="308" spans="2:20">
      <c r="B308" s="601"/>
      <c r="C308" s="601"/>
      <c r="D308" s="601"/>
      <c r="E308" s="601"/>
      <c r="F308" s="600"/>
      <c r="G308" s="601"/>
      <c r="H308" s="601"/>
      <c r="I308" s="686"/>
      <c r="J308" s="601"/>
      <c r="K308" s="601"/>
      <c r="L308" s="601"/>
      <c r="M308" s="601"/>
      <c r="N308" s="601"/>
      <c r="O308" s="687"/>
      <c r="P308" s="687" t="str">
        <f>P284</f>
        <v>Polebunging, 31 Mei 2025</v>
      </c>
      <c r="Q308" s="601"/>
      <c r="R308" s="601"/>
      <c r="S308" s="601"/>
    </row>
    <row r="309" spans="2:20">
      <c r="B309" s="601"/>
      <c r="C309" s="601"/>
      <c r="D309" s="601"/>
      <c r="E309" s="601"/>
      <c r="F309" s="600"/>
      <c r="G309" s="601"/>
      <c r="H309" s="601"/>
      <c r="I309" s="601"/>
      <c r="J309" s="601"/>
      <c r="K309" s="601"/>
      <c r="L309" s="601"/>
      <c r="M309" s="601"/>
      <c r="N309" s="601"/>
      <c r="O309" s="688"/>
      <c r="P309" s="688" t="s">
        <v>83</v>
      </c>
      <c r="Q309" s="601"/>
      <c r="R309" s="601"/>
      <c r="S309" s="601"/>
    </row>
    <row r="310" spans="2:20">
      <c r="B310" s="601"/>
      <c r="C310" s="601"/>
      <c r="D310" s="601"/>
      <c r="E310" s="601"/>
      <c r="F310" s="600"/>
      <c r="G310" s="601"/>
      <c r="H310" s="601"/>
      <c r="I310" s="686"/>
      <c r="J310" s="601"/>
      <c r="K310" s="601"/>
      <c r="L310" s="601"/>
      <c r="M310" s="601"/>
      <c r="N310" s="601"/>
      <c r="O310" s="688"/>
      <c r="P310" s="688"/>
      <c r="Q310" s="601"/>
      <c r="R310" s="601"/>
      <c r="S310" s="601"/>
    </row>
    <row r="311" spans="2:20">
      <c r="B311" s="601"/>
      <c r="C311" s="601"/>
      <c r="D311" s="601"/>
      <c r="E311" s="601"/>
      <c r="F311" s="600"/>
      <c r="G311" s="601"/>
      <c r="H311" s="601"/>
      <c r="I311" s="601"/>
      <c r="J311" s="601"/>
      <c r="K311" s="601"/>
      <c r="L311" s="601"/>
      <c r="M311" s="601"/>
      <c r="N311" s="601"/>
      <c r="O311" s="688"/>
      <c r="P311" s="688"/>
      <c r="Q311" s="601"/>
      <c r="R311" s="601"/>
      <c r="S311" s="601"/>
    </row>
    <row r="312" spans="2:20">
      <c r="B312" s="601"/>
      <c r="C312" s="601"/>
      <c r="D312" s="601"/>
      <c r="E312" s="601"/>
      <c r="F312" s="600"/>
      <c r="G312" s="601"/>
      <c r="H312" s="601"/>
      <c r="I312" s="601"/>
      <c r="J312" s="601"/>
      <c r="K312" s="601"/>
      <c r="L312" s="601"/>
      <c r="M312" s="601"/>
      <c r="N312" s="601"/>
      <c r="O312" s="601"/>
      <c r="P312" s="601"/>
      <c r="Q312" s="601"/>
      <c r="R312" s="601"/>
      <c r="S312" s="601"/>
    </row>
    <row r="313" spans="2:20">
      <c r="B313" s="601"/>
      <c r="C313" s="601"/>
      <c r="D313" s="601"/>
      <c r="E313" s="601"/>
      <c r="F313" s="600"/>
      <c r="G313" s="601"/>
      <c r="H313" s="601"/>
      <c r="I313" s="601"/>
      <c r="J313" s="601"/>
      <c r="K313" s="601"/>
      <c r="L313" s="601"/>
      <c r="M313" s="601"/>
      <c r="N313" s="601"/>
      <c r="O313" s="689"/>
      <c r="P313" s="792" t="s">
        <v>144</v>
      </c>
      <c r="Q313" s="601"/>
      <c r="R313" s="601"/>
      <c r="S313" s="601"/>
    </row>
    <row r="314" spans="2:20">
      <c r="B314" s="601"/>
      <c r="C314" s="601"/>
      <c r="D314" s="601"/>
      <c r="E314" s="601"/>
      <c r="F314" s="600"/>
      <c r="G314" s="601"/>
      <c r="H314" s="601"/>
      <c r="I314" s="601"/>
      <c r="J314" s="601"/>
      <c r="K314" s="601"/>
      <c r="L314" s="601"/>
      <c r="M314" s="601"/>
      <c r="N314" s="601"/>
      <c r="O314" s="687"/>
      <c r="P314" s="601" t="s">
        <v>145</v>
      </c>
      <c r="Q314" s="601"/>
      <c r="R314" s="601"/>
      <c r="S314" s="601"/>
    </row>
    <row r="315" spans="2:20">
      <c r="B315" s="597" t="s">
        <v>47</v>
      </c>
      <c r="C315" s="598"/>
      <c r="D315" s="598"/>
      <c r="E315" s="599"/>
      <c r="F315" s="600"/>
      <c r="G315" s="601"/>
      <c r="H315" s="601"/>
      <c r="I315" s="601"/>
      <c r="J315" s="601"/>
      <c r="K315" s="601"/>
      <c r="L315" s="601"/>
      <c r="M315" s="601"/>
      <c r="N315" s="601"/>
      <c r="O315" s="601"/>
      <c r="P315" s="601"/>
      <c r="Q315" s="601"/>
      <c r="R315" s="601"/>
      <c r="S315" s="601"/>
    </row>
    <row r="316" spans="2:20">
      <c r="B316" s="603" t="s">
        <v>48</v>
      </c>
      <c r="C316" s="604"/>
      <c r="D316" s="604"/>
      <c r="E316" s="605"/>
      <c r="F316" s="600"/>
      <c r="G316" s="601"/>
      <c r="H316" s="601"/>
      <c r="I316" s="601"/>
      <c r="J316" s="601"/>
      <c r="K316" s="601"/>
      <c r="L316" s="601"/>
      <c r="M316" s="601"/>
      <c r="N316" s="601"/>
      <c r="O316" s="601"/>
      <c r="P316" s="601"/>
      <c r="Q316" s="601"/>
      <c r="R316" s="601"/>
      <c r="S316" s="601"/>
    </row>
    <row r="317" spans="2:20" ht="16.5">
      <c r="B317" s="601"/>
      <c r="C317" s="601"/>
      <c r="D317" s="601"/>
      <c r="E317" s="601"/>
      <c r="F317" s="600"/>
      <c r="G317" s="601"/>
      <c r="H317" s="606" t="s">
        <v>49</v>
      </c>
      <c r="I317" s="606"/>
      <c r="J317" s="606"/>
      <c r="K317" s="606"/>
      <c r="L317" s="607"/>
      <c r="M317" s="607"/>
      <c r="N317" s="601"/>
      <c r="O317" s="601"/>
      <c r="P317" s="601"/>
      <c r="Q317" s="601"/>
      <c r="R317" s="601"/>
      <c r="S317" s="601"/>
    </row>
    <row r="318" spans="2:20" ht="16.5">
      <c r="B318" s="601"/>
      <c r="C318" s="601"/>
      <c r="D318" s="601"/>
      <c r="E318" s="601"/>
      <c r="F318" s="600"/>
      <c r="G318" s="601"/>
      <c r="H318" s="606" t="s">
        <v>50</v>
      </c>
      <c r="I318" s="606"/>
      <c r="J318" s="606"/>
      <c r="K318" s="606"/>
      <c r="L318" s="607"/>
      <c r="M318" s="607"/>
      <c r="N318" s="601"/>
      <c r="O318" s="601"/>
      <c r="P318" s="601"/>
      <c r="Q318" s="601"/>
      <c r="R318" s="601"/>
      <c r="S318" s="601"/>
    </row>
    <row r="319" spans="2:20" ht="16.5">
      <c r="B319" s="601"/>
      <c r="C319" s="601"/>
      <c r="D319" s="601"/>
      <c r="E319" s="601"/>
      <c r="F319" s="600"/>
      <c r="G319" s="601"/>
      <c r="H319" s="606" t="s">
        <v>247</v>
      </c>
      <c r="I319" s="606"/>
      <c r="J319" s="606"/>
      <c r="K319" s="606"/>
      <c r="L319" s="607"/>
      <c r="M319" s="607"/>
      <c r="N319" s="601"/>
      <c r="O319" s="601"/>
      <c r="P319" s="601"/>
      <c r="Q319" s="601"/>
      <c r="R319" s="601"/>
      <c r="S319" s="601"/>
    </row>
    <row r="320" spans="2:20" ht="16.5">
      <c r="B320" s="608" t="s">
        <v>52</v>
      </c>
      <c r="C320" s="608"/>
      <c r="D320" s="609" t="s">
        <v>3</v>
      </c>
      <c r="E320" s="601" t="s">
        <v>53</v>
      </c>
      <c r="F320" s="600"/>
      <c r="G320" s="601"/>
      <c r="H320" s="607"/>
      <c r="I320" s="607"/>
      <c r="J320" s="607"/>
      <c r="K320" s="607"/>
      <c r="L320" s="607"/>
      <c r="M320" s="607"/>
      <c r="N320" s="608"/>
      <c r="O320" s="608"/>
      <c r="P320" s="601"/>
      <c r="Q320" s="601"/>
      <c r="R320" s="601"/>
      <c r="S320" s="601"/>
    </row>
    <row r="321" spans="2:20" ht="16.5">
      <c r="B321" s="727" t="s">
        <v>54</v>
      </c>
      <c r="C321" s="608"/>
      <c r="D321" s="609" t="s">
        <v>3</v>
      </c>
      <c r="E321" s="601" t="s">
        <v>140</v>
      </c>
      <c r="F321" s="600"/>
      <c r="G321" s="601"/>
      <c r="H321" s="607"/>
      <c r="I321" s="607"/>
      <c r="J321" s="607"/>
      <c r="K321" s="607"/>
      <c r="L321" s="607"/>
      <c r="M321" s="607"/>
      <c r="N321" s="608"/>
      <c r="O321" s="608"/>
      <c r="P321" s="601"/>
      <c r="Q321" s="601"/>
      <c r="R321" s="601"/>
      <c r="S321" s="601"/>
    </row>
    <row r="322" spans="2:20" ht="16.5">
      <c r="B322" s="727" t="s">
        <v>56</v>
      </c>
      <c r="C322" s="727"/>
      <c r="D322" s="728" t="s">
        <v>3</v>
      </c>
      <c r="E322" s="729" t="s">
        <v>146</v>
      </c>
      <c r="F322" s="729"/>
      <c r="G322" s="729"/>
      <c r="H322" s="729"/>
      <c r="I322" s="729"/>
      <c r="J322" s="729"/>
      <c r="K322" s="729"/>
      <c r="L322" s="607"/>
      <c r="M322" s="601"/>
      <c r="N322" s="601"/>
      <c r="O322" s="601"/>
      <c r="P322" s="608"/>
      <c r="Q322" s="608"/>
      <c r="R322" s="601"/>
      <c r="S322" s="601"/>
    </row>
    <row r="323" spans="2:20">
      <c r="B323" s="608" t="s">
        <v>58</v>
      </c>
      <c r="C323" s="608"/>
      <c r="D323" s="609" t="s">
        <v>3</v>
      </c>
      <c r="E323" s="601" t="s">
        <v>59</v>
      </c>
      <c r="F323" s="600"/>
      <c r="G323" s="601"/>
      <c r="H323" s="601"/>
      <c r="I323" s="601"/>
      <c r="J323" s="601"/>
      <c r="K323" s="601"/>
      <c r="L323" s="601"/>
      <c r="M323" s="601"/>
      <c r="N323" s="601" t="str">
        <f>N42</f>
        <v>Keadaan Bulan Mei 2025</v>
      </c>
      <c r="O323" s="601"/>
      <c r="P323" s="601"/>
      <c r="Q323" s="601"/>
      <c r="R323" s="601"/>
      <c r="S323" s="601"/>
    </row>
    <row r="324" spans="2:20" ht="15.75" thickBot="1">
      <c r="B324" s="608"/>
      <c r="C324" s="608"/>
      <c r="D324" s="608"/>
      <c r="E324" s="601"/>
      <c r="F324" s="600"/>
      <c r="G324" s="601"/>
      <c r="H324" s="601"/>
      <c r="I324" s="601"/>
      <c r="J324" s="601"/>
      <c r="K324" s="601"/>
      <c r="L324" s="601"/>
      <c r="M324" s="601"/>
      <c r="N324" s="601"/>
      <c r="O324" s="601"/>
      <c r="P324" s="600"/>
      <c r="Q324" s="600"/>
      <c r="R324" s="601"/>
      <c r="S324" s="601"/>
    </row>
    <row r="325" spans="2:20" ht="48" customHeight="1" thickTop="1">
      <c r="B325" s="730" t="s">
        <v>61</v>
      </c>
      <c r="C325" s="731" t="s">
        <v>62</v>
      </c>
      <c r="D325" s="732"/>
      <c r="E325" s="733"/>
      <c r="F325" s="734" t="s">
        <v>63</v>
      </c>
      <c r="G325" s="735" t="s">
        <v>64</v>
      </c>
      <c r="H325" s="736"/>
      <c r="I325" s="737" t="s">
        <v>65</v>
      </c>
      <c r="J325" s="737" t="s">
        <v>66</v>
      </c>
      <c r="K325" s="737" t="s">
        <v>67</v>
      </c>
      <c r="L325" s="737" t="s">
        <v>68</v>
      </c>
      <c r="M325" s="738" t="s">
        <v>69</v>
      </c>
      <c r="N325" s="739"/>
      <c r="O325" s="738" t="s">
        <v>70</v>
      </c>
      <c r="P325" s="740"/>
      <c r="Q325" s="740"/>
      <c r="R325" s="741" t="s">
        <v>71</v>
      </c>
      <c r="S325" s="601"/>
    </row>
    <row r="326" spans="2:20">
      <c r="B326" s="742"/>
      <c r="C326" s="743"/>
      <c r="D326" s="744"/>
      <c r="E326" s="745"/>
      <c r="F326" s="746"/>
      <c r="G326" s="747" t="s">
        <v>72</v>
      </c>
      <c r="H326" s="747" t="s">
        <v>73</v>
      </c>
      <c r="I326" s="748"/>
      <c r="J326" s="747"/>
      <c r="K326" s="747"/>
      <c r="L326" s="749"/>
      <c r="M326" s="747" t="s">
        <v>16</v>
      </c>
      <c r="N326" s="750" t="s">
        <v>15</v>
      </c>
      <c r="O326" s="750" t="s">
        <v>16</v>
      </c>
      <c r="P326" s="751" t="s">
        <v>15</v>
      </c>
      <c r="Q326" s="752"/>
      <c r="R326" s="753"/>
      <c r="S326" s="601"/>
    </row>
    <row r="327" spans="2:20">
      <c r="B327" s="754"/>
      <c r="C327" s="755"/>
      <c r="D327" s="756"/>
      <c r="E327" s="757"/>
      <c r="F327" s="758"/>
      <c r="G327" s="759"/>
      <c r="H327" s="759"/>
      <c r="I327" s="760"/>
      <c r="J327" s="759"/>
      <c r="K327" s="759"/>
      <c r="L327" s="761"/>
      <c r="M327" s="760"/>
      <c r="N327" s="759"/>
      <c r="O327" s="759"/>
      <c r="P327" s="762" t="s">
        <v>74</v>
      </c>
      <c r="Q327" s="763" t="s">
        <v>18</v>
      </c>
      <c r="R327" s="753"/>
      <c r="S327" s="601"/>
    </row>
    <row r="328" spans="2:20">
      <c r="B328" s="644">
        <v>1</v>
      </c>
      <c r="C328" s="645">
        <v>2</v>
      </c>
      <c r="D328" s="646"/>
      <c r="E328" s="647"/>
      <c r="F328" s="648">
        <v>3</v>
      </c>
      <c r="G328" s="649">
        <v>4</v>
      </c>
      <c r="H328" s="649">
        <v>5</v>
      </c>
      <c r="I328" s="649">
        <v>6</v>
      </c>
      <c r="J328" s="649">
        <v>7</v>
      </c>
      <c r="K328" s="649">
        <v>8</v>
      </c>
      <c r="L328" s="649">
        <v>9</v>
      </c>
      <c r="M328" s="649">
        <v>10</v>
      </c>
      <c r="N328" s="649">
        <v>11</v>
      </c>
      <c r="O328" s="649">
        <v>12</v>
      </c>
      <c r="P328" s="649">
        <v>13</v>
      </c>
      <c r="Q328" s="650">
        <v>14</v>
      </c>
      <c r="R328" s="651">
        <v>15</v>
      </c>
      <c r="S328" s="601"/>
    </row>
    <row r="329" spans="2:20" ht="46.15" customHeight="1" thickBot="1">
      <c r="B329" s="764">
        <v>1</v>
      </c>
      <c r="C329" s="765" t="s">
        <v>147</v>
      </c>
      <c r="D329" s="766"/>
      <c r="E329" s="767"/>
      <c r="F329" s="655"/>
      <c r="G329" s="786" t="s">
        <v>76</v>
      </c>
      <c r="H329" s="786" t="s">
        <v>77</v>
      </c>
      <c r="I329" s="768">
        <v>19640000</v>
      </c>
      <c r="J329" s="769" t="s">
        <v>78</v>
      </c>
      <c r="K329" s="770" t="s">
        <v>78</v>
      </c>
      <c r="L329" s="660">
        <f>I329/I330*100</f>
        <v>100</v>
      </c>
      <c r="M329" s="661">
        <f>P329/I329*100</f>
        <v>12.745147657841141</v>
      </c>
      <c r="N329" s="662">
        <f>P329/I329</f>
        <v>0.12745147657841141</v>
      </c>
      <c r="O329" s="662">
        <f>L329*M329/100</f>
        <v>12.745147657841141</v>
      </c>
      <c r="P329" s="657">
        <v>2503147</v>
      </c>
      <c r="Q329" s="935">
        <f>L329*M329/100</f>
        <v>12.745147657841141</v>
      </c>
      <c r="R329" s="664">
        <f>I329-P329</f>
        <v>17136853</v>
      </c>
      <c r="S329" s="601"/>
      <c r="T329" s="702" t="s">
        <v>148</v>
      </c>
    </row>
    <row r="330" spans="2:20" ht="21" thickBot="1">
      <c r="B330" s="675" t="s">
        <v>80</v>
      </c>
      <c r="C330" s="676"/>
      <c r="D330" s="676"/>
      <c r="E330" s="676"/>
      <c r="F330" s="676"/>
      <c r="G330" s="676"/>
      <c r="H330" s="677"/>
      <c r="I330" s="678">
        <f>SUM(I329:I329)</f>
        <v>19640000</v>
      </c>
      <c r="J330" s="679" t="s">
        <v>81</v>
      </c>
      <c r="K330" s="680"/>
      <c r="L330" s="681">
        <f>SUM(L329:L329)</f>
        <v>100</v>
      </c>
      <c r="M330" s="698"/>
      <c r="N330" s="681">
        <f>SUM(N329:N329)</f>
        <v>0.12745147657841141</v>
      </c>
      <c r="O330" s="681">
        <f>SUM(O329:O329)</f>
        <v>12.745147657841141</v>
      </c>
      <c r="P330" s="699">
        <f>SUM(P329:P329)</f>
        <v>2503147</v>
      </c>
      <c r="Q330" s="684">
        <f>SUM(Q329:Q329)</f>
        <v>12.745147657841141</v>
      </c>
      <c r="R330" s="685">
        <f>SUM(R329:R329)</f>
        <v>17136853</v>
      </c>
      <c r="S330" s="601"/>
    </row>
    <row r="331" spans="2:20" ht="15.75" thickTop="1">
      <c r="B331" s="601"/>
      <c r="C331" s="601"/>
      <c r="D331" s="601"/>
      <c r="E331" s="601"/>
      <c r="F331" s="600"/>
      <c r="G331" s="601"/>
      <c r="H331" s="601"/>
      <c r="I331" s="601"/>
      <c r="J331" s="601"/>
      <c r="K331" s="601"/>
      <c r="L331" s="601"/>
      <c r="M331" s="601"/>
      <c r="N331" s="601"/>
      <c r="O331" s="601"/>
      <c r="P331" s="601"/>
      <c r="Q331" s="601"/>
      <c r="R331" s="601"/>
      <c r="S331" s="601"/>
    </row>
    <row r="332" spans="2:20">
      <c r="B332" s="601"/>
      <c r="C332" s="601"/>
      <c r="D332" s="601"/>
      <c r="E332" s="601"/>
      <c r="F332" s="600"/>
      <c r="G332" s="601"/>
      <c r="H332" s="601"/>
      <c r="I332" s="686"/>
      <c r="J332" s="601"/>
      <c r="K332" s="601"/>
      <c r="L332" s="601"/>
      <c r="M332" s="601"/>
      <c r="N332" s="601"/>
      <c r="O332" s="687"/>
      <c r="P332" s="687" t="str">
        <f>P308</f>
        <v>Polebunging, 31 Mei 2025</v>
      </c>
      <c r="Q332" s="601"/>
      <c r="R332" s="601"/>
      <c r="S332" s="601"/>
    </row>
    <row r="333" spans="2:20">
      <c r="B333" s="601"/>
      <c r="C333" s="601"/>
      <c r="D333" s="601"/>
      <c r="E333" s="601"/>
      <c r="F333" s="600"/>
      <c r="G333" s="601"/>
      <c r="H333" s="601"/>
      <c r="I333" s="601"/>
      <c r="J333" s="601"/>
      <c r="K333" s="601"/>
      <c r="L333" s="601"/>
      <c r="M333" s="601"/>
      <c r="N333" s="601"/>
      <c r="O333" s="688"/>
      <c r="P333" s="688" t="s">
        <v>83</v>
      </c>
      <c r="Q333" s="601"/>
      <c r="R333" s="601"/>
      <c r="S333" s="601"/>
    </row>
    <row r="334" spans="2:20">
      <c r="B334" s="601"/>
      <c r="C334" s="601"/>
      <c r="D334" s="601"/>
      <c r="E334" s="601"/>
      <c r="F334" s="600"/>
      <c r="G334" s="601"/>
      <c r="H334" s="601"/>
      <c r="I334" s="686"/>
      <c r="J334" s="601"/>
      <c r="K334" s="601"/>
      <c r="L334" s="601"/>
      <c r="M334" s="601"/>
      <c r="N334" s="601"/>
      <c r="O334" s="688"/>
      <c r="P334" s="688"/>
      <c r="Q334" s="601"/>
      <c r="R334" s="601"/>
      <c r="S334" s="601"/>
    </row>
    <row r="335" spans="2:20">
      <c r="B335" s="601"/>
      <c r="C335" s="601"/>
      <c r="D335" s="601"/>
      <c r="E335" s="601"/>
      <c r="F335" s="600"/>
      <c r="G335" s="601"/>
      <c r="H335" s="601"/>
      <c r="I335" s="601"/>
      <c r="J335" s="601"/>
      <c r="K335" s="601"/>
      <c r="L335" s="601"/>
      <c r="M335" s="601"/>
      <c r="N335" s="601"/>
      <c r="O335" s="688"/>
      <c r="P335" s="688"/>
      <c r="Q335" s="601"/>
      <c r="R335" s="601"/>
      <c r="S335" s="601"/>
    </row>
    <row r="336" spans="2:20">
      <c r="B336" s="601"/>
      <c r="C336" s="601"/>
      <c r="D336" s="601"/>
      <c r="E336" s="601"/>
      <c r="F336" s="600"/>
      <c r="G336" s="601"/>
      <c r="H336" s="601"/>
      <c r="I336" s="601"/>
      <c r="J336" s="601"/>
      <c r="K336" s="601"/>
      <c r="L336" s="601"/>
      <c r="M336" s="601"/>
      <c r="N336" s="601"/>
      <c r="O336" s="601"/>
      <c r="P336" s="601"/>
      <c r="Q336" s="601"/>
      <c r="R336" s="601"/>
      <c r="S336" s="601"/>
    </row>
    <row r="337" spans="2:19">
      <c r="B337" s="601"/>
      <c r="C337" s="601"/>
      <c r="D337" s="601"/>
      <c r="E337" s="601"/>
      <c r="F337" s="600"/>
      <c r="G337" s="601"/>
      <c r="H337" s="601"/>
      <c r="I337" s="601"/>
      <c r="J337" s="601"/>
      <c r="K337" s="601"/>
      <c r="L337" s="601"/>
      <c r="M337" s="601"/>
      <c r="N337" s="601"/>
      <c r="O337" s="689"/>
      <c r="P337" s="792" t="s">
        <v>144</v>
      </c>
      <c r="Q337" s="601"/>
      <c r="R337" s="601"/>
      <c r="S337" s="601"/>
    </row>
    <row r="338" spans="2:19">
      <c r="B338" s="601"/>
      <c r="C338" s="601"/>
      <c r="D338" s="601"/>
      <c r="E338" s="601"/>
      <c r="F338" s="600"/>
      <c r="G338" s="601"/>
      <c r="H338" s="601"/>
      <c r="I338" s="601"/>
      <c r="J338" s="601"/>
      <c r="K338" s="601"/>
      <c r="L338" s="601"/>
      <c r="M338" s="601"/>
      <c r="N338" s="601"/>
      <c r="O338" s="687"/>
      <c r="P338" s="601" t="s">
        <v>145</v>
      </c>
      <c r="Q338" s="601"/>
      <c r="R338" s="601"/>
      <c r="S338" s="601"/>
    </row>
    <row r="339" spans="2:19">
      <c r="B339" s="597" t="s">
        <v>47</v>
      </c>
      <c r="C339" s="598"/>
      <c r="D339" s="598"/>
      <c r="E339" s="599"/>
      <c r="F339" s="600"/>
      <c r="G339" s="601"/>
      <c r="H339" s="601"/>
      <c r="I339" s="601"/>
      <c r="J339" s="601"/>
      <c r="K339" s="601"/>
      <c r="L339" s="601"/>
      <c r="M339" s="601"/>
      <c r="N339" s="601"/>
      <c r="O339" s="601"/>
      <c r="P339" s="601"/>
      <c r="Q339" s="601"/>
      <c r="R339" s="601"/>
      <c r="S339" s="601"/>
    </row>
    <row r="340" spans="2:19">
      <c r="B340" s="603" t="s">
        <v>48</v>
      </c>
      <c r="C340" s="604"/>
      <c r="D340" s="604"/>
      <c r="E340" s="605"/>
      <c r="F340" s="600"/>
      <c r="G340" s="601"/>
      <c r="H340" s="601"/>
      <c r="I340" s="601"/>
      <c r="J340" s="601"/>
      <c r="K340" s="601"/>
      <c r="L340" s="601"/>
      <c r="M340" s="601"/>
      <c r="N340" s="601"/>
      <c r="O340" s="601"/>
      <c r="P340" s="601"/>
      <c r="Q340" s="601"/>
      <c r="R340" s="601"/>
      <c r="S340" s="601"/>
    </row>
    <row r="341" spans="2:19" ht="16.5">
      <c r="B341" s="601"/>
      <c r="C341" s="601"/>
      <c r="D341" s="601"/>
      <c r="E341" s="601"/>
      <c r="F341" s="600"/>
      <c r="G341" s="601"/>
      <c r="H341" s="606" t="s">
        <v>49</v>
      </c>
      <c r="I341" s="606"/>
      <c r="J341" s="606"/>
      <c r="K341" s="606"/>
      <c r="L341" s="607"/>
      <c r="M341" s="607"/>
      <c r="N341" s="601"/>
      <c r="O341" s="601"/>
      <c r="P341" s="601"/>
      <c r="Q341" s="601"/>
      <c r="R341" s="601"/>
      <c r="S341" s="601"/>
    </row>
    <row r="342" spans="2:19" ht="16.5">
      <c r="B342" s="601"/>
      <c r="C342" s="601"/>
      <c r="D342" s="601"/>
      <c r="E342" s="601"/>
      <c r="F342" s="600"/>
      <c r="G342" s="601"/>
      <c r="H342" s="606" t="s">
        <v>50</v>
      </c>
      <c r="I342" s="606"/>
      <c r="J342" s="606"/>
      <c r="K342" s="606"/>
      <c r="L342" s="607"/>
      <c r="M342" s="607"/>
      <c r="N342" s="601"/>
      <c r="O342" s="601"/>
      <c r="P342" s="601"/>
      <c r="Q342" s="601"/>
      <c r="R342" s="601"/>
      <c r="S342" s="601"/>
    </row>
    <row r="343" spans="2:19" ht="16.5">
      <c r="B343" s="601"/>
      <c r="C343" s="601"/>
      <c r="D343" s="601"/>
      <c r="E343" s="601"/>
      <c r="F343" s="600"/>
      <c r="G343" s="601"/>
      <c r="H343" s="606" t="s">
        <v>247</v>
      </c>
      <c r="I343" s="606"/>
      <c r="J343" s="606"/>
      <c r="K343" s="606"/>
      <c r="L343" s="607"/>
      <c r="M343" s="607"/>
      <c r="N343" s="601"/>
      <c r="O343" s="601"/>
      <c r="P343" s="601"/>
      <c r="Q343" s="601"/>
      <c r="R343" s="601"/>
      <c r="S343" s="601"/>
    </row>
    <row r="344" spans="2:19" ht="16.5">
      <c r="B344" s="608" t="s">
        <v>52</v>
      </c>
      <c r="C344" s="608"/>
      <c r="D344" s="609" t="s">
        <v>3</v>
      </c>
      <c r="E344" s="601" t="s">
        <v>53</v>
      </c>
      <c r="F344" s="600"/>
      <c r="G344" s="601"/>
      <c r="H344" s="607"/>
      <c r="I344" s="607"/>
      <c r="J344" s="607"/>
      <c r="K344" s="607"/>
      <c r="L344" s="607"/>
      <c r="M344" s="607"/>
      <c r="N344" s="608"/>
      <c r="O344" s="608"/>
      <c r="P344" s="601"/>
      <c r="Q344" s="601"/>
      <c r="R344" s="601"/>
      <c r="S344" s="601"/>
    </row>
    <row r="345" spans="2:19" ht="16.5">
      <c r="B345" s="727" t="s">
        <v>54</v>
      </c>
      <c r="C345" s="608"/>
      <c r="D345" s="609" t="s">
        <v>3</v>
      </c>
      <c r="E345" s="601" t="s">
        <v>140</v>
      </c>
      <c r="F345" s="600"/>
      <c r="G345" s="601"/>
      <c r="H345" s="607"/>
      <c r="I345" s="607"/>
      <c r="J345" s="607"/>
      <c r="K345" s="607"/>
      <c r="L345" s="607"/>
      <c r="M345" s="607"/>
      <c r="N345" s="608"/>
      <c r="O345" s="608"/>
      <c r="P345" s="601"/>
      <c r="Q345" s="601"/>
      <c r="R345" s="601"/>
      <c r="S345" s="601"/>
    </row>
    <row r="346" spans="2:19" ht="16.5">
      <c r="B346" s="727" t="s">
        <v>56</v>
      </c>
      <c r="C346" s="727"/>
      <c r="D346" s="728" t="s">
        <v>3</v>
      </c>
      <c r="E346" s="729" t="s">
        <v>34</v>
      </c>
      <c r="F346" s="729"/>
      <c r="G346" s="729"/>
      <c r="H346" s="729"/>
      <c r="I346" s="729"/>
      <c r="J346" s="729"/>
      <c r="K346" s="729"/>
      <c r="L346" s="607"/>
      <c r="M346" s="601"/>
      <c r="N346" s="601"/>
      <c r="O346" s="601"/>
      <c r="P346" s="608"/>
      <c r="Q346" s="608"/>
      <c r="R346" s="601"/>
      <c r="S346" s="601"/>
    </row>
    <row r="347" spans="2:19">
      <c r="B347" s="608" t="s">
        <v>58</v>
      </c>
      <c r="C347" s="608"/>
      <c r="D347" s="609" t="s">
        <v>3</v>
      </c>
      <c r="E347" s="601" t="s">
        <v>59</v>
      </c>
      <c r="F347" s="600"/>
      <c r="G347" s="601"/>
      <c r="H347" s="601"/>
      <c r="I347" s="601"/>
      <c r="J347" s="601"/>
      <c r="K347" s="601"/>
      <c r="L347" s="601"/>
      <c r="M347" s="601"/>
      <c r="N347" s="601" t="str">
        <f>N323</f>
        <v>Keadaan Bulan Mei 2025</v>
      </c>
      <c r="O347" s="601"/>
      <c r="P347" s="601"/>
      <c r="Q347" s="601"/>
      <c r="R347" s="601"/>
      <c r="S347" s="601"/>
    </row>
    <row r="348" spans="2:19" ht="15.75" thickBot="1">
      <c r="B348" s="608"/>
      <c r="C348" s="608"/>
      <c r="D348" s="608"/>
      <c r="E348" s="601"/>
      <c r="F348" s="600"/>
      <c r="G348" s="601"/>
      <c r="H348" s="601"/>
      <c r="I348" s="601"/>
      <c r="J348" s="601"/>
      <c r="K348" s="601"/>
      <c r="L348" s="601"/>
      <c r="M348" s="601"/>
      <c r="N348" s="601"/>
      <c r="O348" s="601"/>
      <c r="P348" s="600"/>
      <c r="Q348" s="600"/>
      <c r="R348" s="601"/>
      <c r="S348" s="601"/>
    </row>
    <row r="349" spans="2:19" ht="38.25" customHeight="1" thickTop="1">
      <c r="B349" s="730" t="s">
        <v>61</v>
      </c>
      <c r="C349" s="731" t="s">
        <v>62</v>
      </c>
      <c r="D349" s="732"/>
      <c r="E349" s="733"/>
      <c r="F349" s="734" t="s">
        <v>63</v>
      </c>
      <c r="G349" s="735" t="s">
        <v>64</v>
      </c>
      <c r="H349" s="736"/>
      <c r="I349" s="737" t="s">
        <v>65</v>
      </c>
      <c r="J349" s="737" t="s">
        <v>66</v>
      </c>
      <c r="K349" s="737" t="s">
        <v>67</v>
      </c>
      <c r="L349" s="737" t="s">
        <v>68</v>
      </c>
      <c r="M349" s="738" t="s">
        <v>69</v>
      </c>
      <c r="N349" s="739"/>
      <c r="O349" s="738" t="s">
        <v>70</v>
      </c>
      <c r="P349" s="740"/>
      <c r="Q349" s="740"/>
      <c r="R349" s="741" t="s">
        <v>71</v>
      </c>
      <c r="S349" s="601"/>
    </row>
    <row r="350" spans="2:19">
      <c r="B350" s="742"/>
      <c r="C350" s="743"/>
      <c r="D350" s="744"/>
      <c r="E350" s="745"/>
      <c r="F350" s="746"/>
      <c r="G350" s="747" t="s">
        <v>72</v>
      </c>
      <c r="H350" s="747" t="s">
        <v>73</v>
      </c>
      <c r="I350" s="748"/>
      <c r="J350" s="747"/>
      <c r="K350" s="747"/>
      <c r="L350" s="749"/>
      <c r="M350" s="747" t="s">
        <v>16</v>
      </c>
      <c r="N350" s="750" t="s">
        <v>15</v>
      </c>
      <c r="O350" s="750" t="s">
        <v>16</v>
      </c>
      <c r="P350" s="751" t="s">
        <v>15</v>
      </c>
      <c r="Q350" s="752"/>
      <c r="R350" s="753"/>
      <c r="S350" s="601"/>
    </row>
    <row r="351" spans="2:19">
      <c r="B351" s="754"/>
      <c r="C351" s="755"/>
      <c r="D351" s="756"/>
      <c r="E351" s="757"/>
      <c r="F351" s="758"/>
      <c r="G351" s="759"/>
      <c r="H351" s="759"/>
      <c r="I351" s="760"/>
      <c r="J351" s="759"/>
      <c r="K351" s="759"/>
      <c r="L351" s="761"/>
      <c r="M351" s="760"/>
      <c r="N351" s="759"/>
      <c r="O351" s="759"/>
      <c r="P351" s="762" t="s">
        <v>74</v>
      </c>
      <c r="Q351" s="763" t="s">
        <v>18</v>
      </c>
      <c r="R351" s="753"/>
      <c r="S351" s="601"/>
    </row>
    <row r="352" spans="2:19">
      <c r="B352" s="644">
        <v>1</v>
      </c>
      <c r="C352" s="645">
        <v>2</v>
      </c>
      <c r="D352" s="646"/>
      <c r="E352" s="647"/>
      <c r="F352" s="648">
        <v>3</v>
      </c>
      <c r="G352" s="649">
        <v>4</v>
      </c>
      <c r="H352" s="649">
        <v>5</v>
      </c>
      <c r="I352" s="649">
        <v>6</v>
      </c>
      <c r="J352" s="649">
        <v>7</v>
      </c>
      <c r="K352" s="649">
        <v>8</v>
      </c>
      <c r="L352" s="649">
        <v>9</v>
      </c>
      <c r="M352" s="649">
        <v>10</v>
      </c>
      <c r="N352" s="649">
        <v>11</v>
      </c>
      <c r="O352" s="649">
        <v>12</v>
      </c>
      <c r="P352" s="649">
        <v>13</v>
      </c>
      <c r="Q352" s="650">
        <v>14</v>
      </c>
      <c r="R352" s="651">
        <v>15</v>
      </c>
      <c r="S352" s="601"/>
    </row>
    <row r="353" spans="2:19" ht="63" customHeight="1">
      <c r="B353" s="764">
        <v>1</v>
      </c>
      <c r="C353" s="765" t="s">
        <v>149</v>
      </c>
      <c r="D353" s="766"/>
      <c r="E353" s="767"/>
      <c r="F353" s="655"/>
      <c r="G353" s="786" t="s">
        <v>76</v>
      </c>
      <c r="H353" s="786" t="s">
        <v>77</v>
      </c>
      <c r="I353" s="768">
        <v>0</v>
      </c>
      <c r="J353" s="769" t="s">
        <v>78</v>
      </c>
      <c r="K353" s="770" t="s">
        <v>78</v>
      </c>
      <c r="L353" s="660" t="e">
        <f>I353/I354*100</f>
        <v>#DIV/0!</v>
      </c>
      <c r="M353" s="661" t="e">
        <f>P353/I353*100</f>
        <v>#DIV/0!</v>
      </c>
      <c r="N353" s="662" t="e">
        <f>P353/I353</f>
        <v>#DIV/0!</v>
      </c>
      <c r="O353" s="662" t="e">
        <f>L353*M353/100</f>
        <v>#DIV/0!</v>
      </c>
      <c r="P353" s="657"/>
      <c r="Q353" s="935" t="e">
        <f>L353*M353/100</f>
        <v>#DIV/0!</v>
      </c>
      <c r="R353" s="664">
        <f>I353-P353</f>
        <v>0</v>
      </c>
      <c r="S353" s="601"/>
    </row>
    <row r="354" spans="2:19" ht="21" thickBot="1">
      <c r="B354" s="675" t="s">
        <v>80</v>
      </c>
      <c r="C354" s="676"/>
      <c r="D354" s="676"/>
      <c r="E354" s="676"/>
      <c r="F354" s="676"/>
      <c r="G354" s="676"/>
      <c r="H354" s="677"/>
      <c r="I354" s="678">
        <f>SUM(I353:I353)</f>
        <v>0</v>
      </c>
      <c r="J354" s="679" t="s">
        <v>81</v>
      </c>
      <c r="K354" s="680"/>
      <c r="L354" s="681" t="e">
        <f>SUM(L353:L353)</f>
        <v>#DIV/0!</v>
      </c>
      <c r="M354" s="698"/>
      <c r="N354" s="681" t="e">
        <f>SUM(N353:N353)</f>
        <v>#DIV/0!</v>
      </c>
      <c r="O354" s="681" t="e">
        <f>SUM(O353:O353)</f>
        <v>#DIV/0!</v>
      </c>
      <c r="P354" s="699">
        <f>SUM(P353:P353)</f>
        <v>0</v>
      </c>
      <c r="Q354" s="684" t="e">
        <f>SUM(Q353:Q353)</f>
        <v>#DIV/0!</v>
      </c>
      <c r="R354" s="685">
        <f>SUM(R353:R353)</f>
        <v>0</v>
      </c>
      <c r="S354" s="601"/>
    </row>
    <row r="355" spans="2:19" ht="15.75" thickTop="1">
      <c r="B355" s="601"/>
      <c r="C355" s="601"/>
      <c r="D355" s="601"/>
      <c r="E355" s="601"/>
      <c r="F355" s="600"/>
      <c r="G355" s="601"/>
      <c r="H355" s="601"/>
      <c r="I355" s="601"/>
      <c r="J355" s="601"/>
      <c r="K355" s="601"/>
      <c r="L355" s="601"/>
      <c r="M355" s="601"/>
      <c r="N355" s="601"/>
      <c r="O355" s="601"/>
      <c r="P355" s="601"/>
      <c r="Q355" s="601"/>
      <c r="R355" s="601"/>
      <c r="S355" s="601"/>
    </row>
    <row r="356" spans="2:19">
      <c r="B356" s="601"/>
      <c r="C356" s="601"/>
      <c r="D356" s="601"/>
      <c r="E356" s="601"/>
      <c r="F356" s="600"/>
      <c r="G356" s="601"/>
      <c r="H356" s="601"/>
      <c r="I356" s="686"/>
      <c r="J356" s="601"/>
      <c r="K356" s="601"/>
      <c r="L356" s="601"/>
      <c r="M356" s="601"/>
      <c r="N356" s="601"/>
      <c r="O356" s="687"/>
      <c r="P356" s="687" t="str">
        <f>P332</f>
        <v>Polebunging, 31 Mei 2025</v>
      </c>
      <c r="Q356" s="601"/>
      <c r="R356" s="601"/>
      <c r="S356" s="601"/>
    </row>
    <row r="357" spans="2:19">
      <c r="B357" s="601"/>
      <c r="C357" s="601"/>
      <c r="D357" s="601"/>
      <c r="E357" s="601"/>
      <c r="F357" s="600"/>
      <c r="G357" s="601"/>
      <c r="H357" s="601"/>
      <c r="I357" s="601"/>
      <c r="J357" s="601"/>
      <c r="K357" s="601"/>
      <c r="L357" s="601"/>
      <c r="M357" s="601"/>
      <c r="N357" s="601"/>
      <c r="O357" s="688"/>
      <c r="P357" s="688" t="s">
        <v>83</v>
      </c>
      <c r="Q357" s="601"/>
      <c r="R357" s="601"/>
      <c r="S357" s="601"/>
    </row>
    <row r="358" spans="2:19">
      <c r="B358" s="601"/>
      <c r="C358" s="601"/>
      <c r="D358" s="601"/>
      <c r="E358" s="601"/>
      <c r="F358" s="600"/>
      <c r="G358" s="601"/>
      <c r="H358" s="601"/>
      <c r="I358" s="686"/>
      <c r="J358" s="601"/>
      <c r="K358" s="601"/>
      <c r="L358" s="601"/>
      <c r="M358" s="601"/>
      <c r="N358" s="601"/>
      <c r="O358" s="688"/>
      <c r="P358" s="688"/>
      <c r="Q358" s="601"/>
      <c r="R358" s="601"/>
      <c r="S358" s="601"/>
    </row>
    <row r="359" spans="2:19">
      <c r="B359" s="601"/>
      <c r="C359" s="601"/>
      <c r="D359" s="601"/>
      <c r="E359" s="601"/>
      <c r="F359" s="600"/>
      <c r="G359" s="601"/>
      <c r="H359" s="601"/>
      <c r="I359" s="601"/>
      <c r="J359" s="601"/>
      <c r="K359" s="601"/>
      <c r="L359" s="601"/>
      <c r="M359" s="601"/>
      <c r="N359" s="601"/>
      <c r="O359" s="688"/>
      <c r="P359" s="688"/>
      <c r="Q359" s="601"/>
      <c r="R359" s="601"/>
      <c r="S359" s="601"/>
    </row>
    <row r="360" spans="2:19">
      <c r="B360" s="601"/>
      <c r="C360" s="601"/>
      <c r="D360" s="601"/>
      <c r="E360" s="601"/>
      <c r="F360" s="600"/>
      <c r="G360" s="601"/>
      <c r="H360" s="601"/>
      <c r="I360" s="601"/>
      <c r="J360" s="601"/>
      <c r="K360" s="601"/>
      <c r="L360" s="601"/>
      <c r="M360" s="601"/>
      <c r="N360" s="601"/>
      <c r="O360" s="601"/>
      <c r="P360" s="601"/>
      <c r="Q360" s="601"/>
      <c r="R360" s="601"/>
      <c r="S360" s="601"/>
    </row>
    <row r="361" spans="2:19">
      <c r="B361" s="601"/>
      <c r="C361" s="601"/>
      <c r="D361" s="601"/>
      <c r="E361" s="601"/>
      <c r="F361" s="600"/>
      <c r="G361" s="601"/>
      <c r="H361" s="601"/>
      <c r="I361" s="601"/>
      <c r="J361" s="601"/>
      <c r="K361" s="601"/>
      <c r="L361" s="601"/>
      <c r="M361" s="601"/>
      <c r="N361" s="601"/>
      <c r="O361" s="689"/>
      <c r="P361" s="792" t="s">
        <v>144</v>
      </c>
      <c r="Q361" s="601"/>
      <c r="R361" s="601"/>
      <c r="S361" s="601"/>
    </row>
    <row r="362" spans="2:19">
      <c r="B362" s="601"/>
      <c r="C362" s="601"/>
      <c r="D362" s="601"/>
      <c r="E362" s="601"/>
      <c r="F362" s="600"/>
      <c r="G362" s="601"/>
      <c r="H362" s="601"/>
      <c r="I362" s="601"/>
      <c r="J362" s="601"/>
      <c r="K362" s="601"/>
      <c r="L362" s="601"/>
      <c r="M362" s="601"/>
      <c r="N362" s="601"/>
      <c r="O362" s="687"/>
      <c r="P362" s="601" t="s">
        <v>145</v>
      </c>
      <c r="Q362" s="601"/>
      <c r="R362" s="601"/>
      <c r="S362" s="601"/>
    </row>
    <row r="363" spans="2:19">
      <c r="B363" s="597" t="s">
        <v>47</v>
      </c>
      <c r="C363" s="598"/>
      <c r="D363" s="598"/>
      <c r="E363" s="599"/>
      <c r="F363" s="600"/>
      <c r="G363" s="601"/>
      <c r="H363" s="601"/>
      <c r="I363" s="601"/>
      <c r="J363" s="601"/>
      <c r="K363" s="601"/>
      <c r="L363" s="601"/>
      <c r="M363" s="601"/>
      <c r="N363" s="601"/>
      <c r="O363" s="601"/>
      <c r="P363" s="601"/>
      <c r="Q363" s="601"/>
      <c r="R363" s="601"/>
      <c r="S363" s="601"/>
    </row>
    <row r="364" spans="2:19">
      <c r="B364" s="603" t="s">
        <v>48</v>
      </c>
      <c r="C364" s="604"/>
      <c r="D364" s="604"/>
      <c r="E364" s="605"/>
      <c r="F364" s="600"/>
      <c r="G364" s="601"/>
      <c r="H364" s="601"/>
      <c r="I364" s="601"/>
      <c r="J364" s="601"/>
      <c r="K364" s="601"/>
      <c r="L364" s="601"/>
      <c r="M364" s="601"/>
      <c r="N364" s="601"/>
      <c r="O364" s="601"/>
      <c r="P364" s="601"/>
      <c r="Q364" s="601"/>
      <c r="R364" s="601"/>
      <c r="S364" s="601"/>
    </row>
    <row r="365" spans="2:19" ht="16.5">
      <c r="B365" s="601"/>
      <c r="C365" s="601"/>
      <c r="D365" s="601"/>
      <c r="E365" s="601"/>
      <c r="F365" s="600"/>
      <c r="G365" s="601"/>
      <c r="H365" s="606" t="s">
        <v>49</v>
      </c>
      <c r="I365" s="606"/>
      <c r="J365" s="606"/>
      <c r="K365" s="606"/>
      <c r="L365" s="607"/>
      <c r="M365" s="607"/>
      <c r="N365" s="601"/>
      <c r="O365" s="601"/>
      <c r="P365" s="601"/>
      <c r="Q365" s="601"/>
      <c r="R365" s="601"/>
      <c r="S365" s="601"/>
    </row>
    <row r="366" spans="2:19" ht="16.5">
      <c r="B366" s="601"/>
      <c r="C366" s="601"/>
      <c r="D366" s="601"/>
      <c r="E366" s="601"/>
      <c r="F366" s="600"/>
      <c r="G366" s="601"/>
      <c r="H366" s="606" t="s">
        <v>50</v>
      </c>
      <c r="I366" s="606"/>
      <c r="J366" s="606"/>
      <c r="K366" s="606"/>
      <c r="L366" s="607"/>
      <c r="M366" s="607"/>
      <c r="N366" s="601"/>
      <c r="O366" s="601"/>
      <c r="P366" s="601"/>
      <c r="Q366" s="601"/>
      <c r="R366" s="601"/>
      <c r="S366" s="601"/>
    </row>
    <row r="367" spans="2:19" ht="16.5">
      <c r="B367" s="601"/>
      <c r="C367" s="601"/>
      <c r="D367" s="601"/>
      <c r="E367" s="601"/>
      <c r="F367" s="600"/>
      <c r="G367" s="601"/>
      <c r="H367" s="606" t="s">
        <v>247</v>
      </c>
      <c r="I367" s="606"/>
      <c r="J367" s="606"/>
      <c r="K367" s="606"/>
      <c r="L367" s="607"/>
      <c r="M367" s="607"/>
      <c r="N367" s="601"/>
      <c r="O367" s="601"/>
      <c r="P367" s="601"/>
      <c r="Q367" s="601"/>
      <c r="R367" s="601"/>
      <c r="S367" s="601"/>
    </row>
    <row r="368" spans="2:19" ht="16.5">
      <c r="B368" s="608" t="s">
        <v>52</v>
      </c>
      <c r="C368" s="608"/>
      <c r="D368" s="609" t="s">
        <v>3</v>
      </c>
      <c r="E368" s="601" t="s">
        <v>53</v>
      </c>
      <c r="F368" s="600"/>
      <c r="G368" s="601"/>
      <c r="H368" s="607"/>
      <c r="I368" s="607"/>
      <c r="J368" s="607"/>
      <c r="K368" s="607"/>
      <c r="L368" s="607"/>
      <c r="M368" s="607"/>
      <c r="N368" s="608"/>
      <c r="O368" s="608"/>
      <c r="P368" s="601"/>
      <c r="Q368" s="601"/>
      <c r="R368" s="601"/>
      <c r="S368" s="601"/>
    </row>
    <row r="369" spans="2:19" ht="16.5">
      <c r="B369" s="727" t="s">
        <v>54</v>
      </c>
      <c r="C369" s="608"/>
      <c r="D369" s="609" t="s">
        <v>3</v>
      </c>
      <c r="E369" s="601" t="s">
        <v>24</v>
      </c>
      <c r="F369" s="600"/>
      <c r="G369" s="601"/>
      <c r="H369" s="607"/>
      <c r="I369" s="607"/>
      <c r="J369" s="607"/>
      <c r="K369" s="607"/>
      <c r="L369" s="607"/>
      <c r="M369" s="607"/>
      <c r="N369" s="608"/>
      <c r="O369" s="608"/>
      <c r="P369" s="601"/>
      <c r="Q369" s="601"/>
      <c r="R369" s="601"/>
      <c r="S369" s="601"/>
    </row>
    <row r="370" spans="2:19" ht="16.5">
      <c r="B370" s="727" t="s">
        <v>56</v>
      </c>
      <c r="C370" s="727"/>
      <c r="D370" s="728" t="s">
        <v>3</v>
      </c>
      <c r="E370" s="729" t="s">
        <v>25</v>
      </c>
      <c r="F370" s="729"/>
      <c r="G370" s="729"/>
      <c r="H370" s="729"/>
      <c r="I370" s="729"/>
      <c r="J370" s="729"/>
      <c r="K370" s="729"/>
      <c r="L370" s="607"/>
      <c r="M370" s="601"/>
      <c r="N370" s="601"/>
      <c r="O370" s="601"/>
      <c r="P370" s="608"/>
      <c r="Q370" s="608"/>
      <c r="R370" s="601"/>
      <c r="S370" s="601"/>
    </row>
    <row r="371" spans="2:19">
      <c r="B371" s="608" t="s">
        <v>58</v>
      </c>
      <c r="C371" s="608"/>
      <c r="D371" s="609" t="s">
        <v>3</v>
      </c>
      <c r="E371" s="601" t="s">
        <v>59</v>
      </c>
      <c r="F371" s="600"/>
      <c r="G371" s="601"/>
      <c r="H371" s="601"/>
      <c r="I371" s="601"/>
      <c r="J371" s="601"/>
      <c r="K371" s="601"/>
      <c r="L371" s="601"/>
      <c r="M371" s="601"/>
      <c r="N371" s="601" t="str">
        <f>N347</f>
        <v>Keadaan Bulan Mei 2025</v>
      </c>
      <c r="O371" s="601"/>
      <c r="P371" s="601"/>
      <c r="Q371" s="601"/>
      <c r="R371" s="601"/>
      <c r="S371" s="601"/>
    </row>
    <row r="372" spans="2:19" ht="15.75" thickBot="1">
      <c r="B372" s="608"/>
      <c r="C372" s="608"/>
      <c r="D372" s="608"/>
      <c r="E372" s="601"/>
      <c r="F372" s="600"/>
      <c r="G372" s="601"/>
      <c r="H372" s="601"/>
      <c r="I372" s="601"/>
      <c r="J372" s="601"/>
      <c r="K372" s="601"/>
      <c r="L372" s="601"/>
      <c r="M372" s="601"/>
      <c r="N372" s="601"/>
      <c r="O372" s="601"/>
      <c r="P372" s="600"/>
      <c r="Q372" s="600"/>
      <c r="R372" s="601"/>
      <c r="S372" s="601"/>
    </row>
    <row r="373" spans="2:19" ht="15.75" thickTop="1">
      <c r="B373" s="730" t="s">
        <v>61</v>
      </c>
      <c r="C373" s="731" t="s">
        <v>62</v>
      </c>
      <c r="D373" s="732"/>
      <c r="E373" s="733"/>
      <c r="F373" s="734" t="s">
        <v>63</v>
      </c>
      <c r="G373" s="735" t="s">
        <v>64</v>
      </c>
      <c r="H373" s="736"/>
      <c r="I373" s="737" t="s">
        <v>65</v>
      </c>
      <c r="J373" s="737" t="s">
        <v>66</v>
      </c>
      <c r="K373" s="737" t="s">
        <v>67</v>
      </c>
      <c r="L373" s="737" t="s">
        <v>68</v>
      </c>
      <c r="M373" s="738" t="s">
        <v>69</v>
      </c>
      <c r="N373" s="739"/>
      <c r="O373" s="738" t="s">
        <v>70</v>
      </c>
      <c r="P373" s="740"/>
      <c r="Q373" s="740"/>
      <c r="R373" s="741" t="s">
        <v>71</v>
      </c>
      <c r="S373" s="601"/>
    </row>
    <row r="374" spans="2:19">
      <c r="B374" s="742"/>
      <c r="C374" s="743"/>
      <c r="D374" s="744"/>
      <c r="E374" s="745"/>
      <c r="F374" s="746"/>
      <c r="G374" s="747" t="s">
        <v>72</v>
      </c>
      <c r="H374" s="747" t="s">
        <v>73</v>
      </c>
      <c r="I374" s="748"/>
      <c r="J374" s="747"/>
      <c r="K374" s="747"/>
      <c r="L374" s="749"/>
      <c r="M374" s="747" t="s">
        <v>16</v>
      </c>
      <c r="N374" s="750" t="s">
        <v>15</v>
      </c>
      <c r="O374" s="750" t="s">
        <v>16</v>
      </c>
      <c r="P374" s="751" t="s">
        <v>15</v>
      </c>
      <c r="Q374" s="752"/>
      <c r="R374" s="753"/>
      <c r="S374" s="601"/>
    </row>
    <row r="375" spans="2:19">
      <c r="B375" s="754"/>
      <c r="C375" s="755"/>
      <c r="D375" s="756"/>
      <c r="E375" s="757"/>
      <c r="F375" s="758"/>
      <c r="G375" s="759"/>
      <c r="H375" s="759"/>
      <c r="I375" s="760"/>
      <c r="J375" s="759"/>
      <c r="K375" s="759"/>
      <c r="L375" s="761"/>
      <c r="M375" s="760"/>
      <c r="N375" s="759"/>
      <c r="O375" s="759"/>
      <c r="P375" s="762" t="s">
        <v>74</v>
      </c>
      <c r="Q375" s="763" t="s">
        <v>18</v>
      </c>
      <c r="R375" s="753"/>
      <c r="S375" s="601"/>
    </row>
    <row r="376" spans="2:19">
      <c r="B376" s="644">
        <v>1</v>
      </c>
      <c r="C376" s="645">
        <v>2</v>
      </c>
      <c r="D376" s="646"/>
      <c r="E376" s="647"/>
      <c r="F376" s="648">
        <v>3</v>
      </c>
      <c r="G376" s="649">
        <v>4</v>
      </c>
      <c r="H376" s="649">
        <v>5</v>
      </c>
      <c r="I376" s="649">
        <v>6</v>
      </c>
      <c r="J376" s="649">
        <v>7</v>
      </c>
      <c r="K376" s="649">
        <v>8</v>
      </c>
      <c r="L376" s="649">
        <v>9</v>
      </c>
      <c r="M376" s="649">
        <v>10</v>
      </c>
      <c r="N376" s="649">
        <v>11</v>
      </c>
      <c r="O376" s="649">
        <v>12</v>
      </c>
      <c r="P376" s="649">
        <v>13</v>
      </c>
      <c r="Q376" s="650">
        <v>14</v>
      </c>
      <c r="R376" s="651">
        <v>15</v>
      </c>
      <c r="S376" s="601"/>
    </row>
    <row r="377" spans="2:19" ht="30.75" customHeight="1">
      <c r="B377" s="793">
        <v>1</v>
      </c>
      <c r="C377" s="794" t="s">
        <v>254</v>
      </c>
      <c r="D377" s="795"/>
      <c r="E377" s="796"/>
      <c r="F377" s="797"/>
      <c r="G377" s="656" t="s">
        <v>76</v>
      </c>
      <c r="H377" s="656" t="s">
        <v>77</v>
      </c>
      <c r="I377" s="798">
        <v>23000000</v>
      </c>
      <c r="J377" s="799"/>
      <c r="K377" s="799"/>
      <c r="L377" s="800">
        <f>I377/I379*100</f>
        <v>62.162162162162161</v>
      </c>
      <c r="M377" s="661">
        <f>P377/I377*100</f>
        <v>100</v>
      </c>
      <c r="N377" s="662">
        <f>P377/I377</f>
        <v>1</v>
      </c>
      <c r="O377" s="662">
        <f>L377*M377/100</f>
        <v>62.162162162162161</v>
      </c>
      <c r="P377" s="798">
        <v>23000000</v>
      </c>
      <c r="Q377" s="935">
        <f>L377*M377/100</f>
        <v>62.162162162162161</v>
      </c>
      <c r="R377" s="801">
        <f>I377-P377</f>
        <v>0</v>
      </c>
      <c r="S377" s="601"/>
    </row>
    <row r="378" spans="2:19" ht="27" customHeight="1">
      <c r="B378" s="764">
        <v>2</v>
      </c>
      <c r="C378" s="802" t="s">
        <v>253</v>
      </c>
      <c r="D378" s="803"/>
      <c r="E378" s="804"/>
      <c r="F378" s="655"/>
      <c r="G378" s="671"/>
      <c r="H378" s="671"/>
      <c r="I378" s="768">
        <v>14000000</v>
      </c>
      <c r="J378" s="769" t="s">
        <v>78</v>
      </c>
      <c r="K378" s="769" t="s">
        <v>78</v>
      </c>
      <c r="L378" s="805">
        <f>I378/I379*100</f>
        <v>37.837837837837839</v>
      </c>
      <c r="M378" s="806">
        <f>P378/I378*100</f>
        <v>100</v>
      </c>
      <c r="N378" s="807">
        <f>P378/I378</f>
        <v>1</v>
      </c>
      <c r="O378" s="807">
        <f>L378*M378/100</f>
        <v>37.837837837837839</v>
      </c>
      <c r="P378" s="657">
        <v>14000000</v>
      </c>
      <c r="Q378" s="939">
        <f>L378*M378/100</f>
        <v>37.837837837837839</v>
      </c>
      <c r="R378" s="664">
        <f>I378-P378</f>
        <v>0</v>
      </c>
      <c r="S378" s="601"/>
    </row>
    <row r="379" spans="2:19" ht="21" thickBot="1">
      <c r="B379" s="675" t="s">
        <v>80</v>
      </c>
      <c r="C379" s="676"/>
      <c r="D379" s="676"/>
      <c r="E379" s="676"/>
      <c r="F379" s="676"/>
      <c r="G379" s="676"/>
      <c r="H379" s="677"/>
      <c r="I379" s="678">
        <f>I377+I378</f>
        <v>37000000</v>
      </c>
      <c r="J379" s="679" t="s">
        <v>81</v>
      </c>
      <c r="K379" s="680"/>
      <c r="L379" s="681">
        <f>L377+L378</f>
        <v>100</v>
      </c>
      <c r="M379" s="698"/>
      <c r="N379" s="681">
        <f>SUM(N378:N378)</f>
        <v>1</v>
      </c>
      <c r="O379" s="681">
        <f>O377+O378</f>
        <v>100</v>
      </c>
      <c r="P379" s="699">
        <f>P377+P378</f>
        <v>37000000</v>
      </c>
      <c r="Q379" s="684">
        <f>Q377+Q378</f>
        <v>100</v>
      </c>
      <c r="R379" s="685">
        <f>R377+R378</f>
        <v>0</v>
      </c>
      <c r="S379" s="601"/>
    </row>
    <row r="380" spans="2:19" ht="15.75" thickTop="1">
      <c r="B380" s="601"/>
      <c r="C380" s="601"/>
      <c r="D380" s="601"/>
      <c r="E380" s="601"/>
      <c r="F380" s="600"/>
      <c r="G380" s="601"/>
      <c r="H380" s="601"/>
      <c r="I380" s="601"/>
      <c r="J380" s="601"/>
      <c r="K380" s="601"/>
      <c r="L380" s="601"/>
      <c r="M380" s="601"/>
      <c r="N380" s="601"/>
      <c r="O380" s="601"/>
      <c r="P380" s="601"/>
      <c r="Q380" s="601"/>
      <c r="R380" s="601"/>
      <c r="S380" s="601"/>
    </row>
    <row r="381" spans="2:19">
      <c r="B381" s="601"/>
      <c r="C381" s="601"/>
      <c r="D381" s="601"/>
      <c r="E381" s="601"/>
      <c r="F381" s="600"/>
      <c r="G381" s="601"/>
      <c r="H381" s="601"/>
      <c r="I381" s="686"/>
      <c r="J381" s="601"/>
      <c r="K381" s="601"/>
      <c r="L381" s="601"/>
      <c r="M381" s="601"/>
      <c r="N381" s="601"/>
      <c r="O381" s="687"/>
      <c r="P381" s="687" t="str">
        <f>P356</f>
        <v>Polebunging, 31 Mei 2025</v>
      </c>
      <c r="Q381" s="601"/>
      <c r="R381" s="601"/>
      <c r="S381" s="601"/>
    </row>
    <row r="382" spans="2:19">
      <c r="B382" s="601"/>
      <c r="C382" s="601"/>
      <c r="D382" s="601"/>
      <c r="E382" s="601"/>
      <c r="F382" s="600"/>
      <c r="G382" s="601"/>
      <c r="H382" s="601"/>
      <c r="I382" s="601"/>
      <c r="J382" s="601"/>
      <c r="K382" s="601"/>
      <c r="L382" s="601"/>
      <c r="M382" s="601"/>
      <c r="N382" s="601"/>
      <c r="O382" s="688"/>
      <c r="P382" s="688" t="s">
        <v>83</v>
      </c>
      <c r="Q382" s="601"/>
      <c r="R382" s="601"/>
      <c r="S382" s="601"/>
    </row>
    <row r="383" spans="2:19">
      <c r="B383" s="601"/>
      <c r="C383" s="601"/>
      <c r="D383" s="601"/>
      <c r="E383" s="601"/>
      <c r="F383" s="600"/>
      <c r="G383" s="601"/>
      <c r="H383" s="601"/>
      <c r="I383" s="686"/>
      <c r="J383" s="601"/>
      <c r="K383" s="601"/>
      <c r="L383" s="601"/>
      <c r="M383" s="601"/>
      <c r="N383" s="601"/>
      <c r="O383" s="688"/>
      <c r="P383" s="688"/>
      <c r="Q383" s="601"/>
      <c r="R383" s="601"/>
      <c r="S383" s="601"/>
    </row>
    <row r="384" spans="2:19">
      <c r="B384" s="601"/>
      <c r="C384" s="601"/>
      <c r="D384" s="601"/>
      <c r="E384" s="601"/>
      <c r="F384" s="600"/>
      <c r="G384" s="601"/>
      <c r="H384" s="601"/>
      <c r="I384" s="601"/>
      <c r="J384" s="601"/>
      <c r="K384" s="601"/>
      <c r="L384" s="601"/>
      <c r="M384" s="601"/>
      <c r="N384" s="601"/>
      <c r="O384" s="688"/>
      <c r="P384" s="688"/>
      <c r="Q384" s="601"/>
      <c r="R384" s="601"/>
      <c r="S384" s="601"/>
    </row>
    <row r="385" spans="2:19">
      <c r="B385" s="601"/>
      <c r="C385" s="601"/>
      <c r="D385" s="601"/>
      <c r="E385" s="601"/>
      <c r="F385" s="600"/>
      <c r="G385" s="601"/>
      <c r="H385" s="601"/>
      <c r="I385" s="601"/>
      <c r="J385" s="601"/>
      <c r="K385" s="601"/>
      <c r="L385" s="601"/>
      <c r="M385" s="601"/>
      <c r="N385" s="601"/>
      <c r="O385" s="601"/>
      <c r="P385" s="601"/>
      <c r="Q385" s="601"/>
      <c r="R385" s="601"/>
      <c r="S385" s="601"/>
    </row>
    <row r="386" spans="2:19">
      <c r="B386" s="601"/>
      <c r="C386" s="601"/>
      <c r="D386" s="601"/>
      <c r="E386" s="601"/>
      <c r="F386" s="600"/>
      <c r="G386" s="601"/>
      <c r="H386" s="601"/>
      <c r="I386" s="601"/>
      <c r="J386" s="601"/>
      <c r="K386" s="601"/>
      <c r="L386" s="601"/>
      <c r="M386" s="601"/>
      <c r="N386" s="601"/>
      <c r="O386" s="689"/>
      <c r="P386" s="792" t="s">
        <v>144</v>
      </c>
      <c r="Q386" s="601"/>
      <c r="R386" s="601"/>
      <c r="S386" s="601"/>
    </row>
    <row r="387" spans="2:19">
      <c r="B387" s="601"/>
      <c r="C387" s="601"/>
      <c r="D387" s="601"/>
      <c r="E387" s="601"/>
      <c r="F387" s="600"/>
      <c r="G387" s="601"/>
      <c r="H387" s="601"/>
      <c r="I387" s="601"/>
      <c r="J387" s="601"/>
      <c r="K387" s="601"/>
      <c r="L387" s="601"/>
      <c r="M387" s="601"/>
      <c r="N387" s="601"/>
      <c r="O387" s="687"/>
      <c r="P387" s="601" t="s">
        <v>145</v>
      </c>
      <c r="Q387" s="601"/>
      <c r="R387" s="601"/>
      <c r="S387" s="601"/>
    </row>
    <row r="388" spans="2:19">
      <c r="B388" s="601"/>
      <c r="C388" s="601"/>
      <c r="D388" s="601"/>
      <c r="E388" s="601"/>
      <c r="F388" s="600"/>
      <c r="G388" s="601"/>
      <c r="H388" s="601"/>
      <c r="I388" s="601"/>
      <c r="J388" s="601"/>
      <c r="K388" s="601"/>
      <c r="L388" s="601"/>
      <c r="M388" s="601"/>
      <c r="N388" s="601"/>
      <c r="O388" s="687"/>
      <c r="P388" s="601"/>
      <c r="Q388" s="601"/>
      <c r="R388" s="601"/>
      <c r="S388" s="601"/>
    </row>
    <row r="389" spans="2:19">
      <c r="B389" s="597" t="s">
        <v>47</v>
      </c>
      <c r="C389" s="598"/>
      <c r="D389" s="598"/>
      <c r="E389" s="599"/>
      <c r="F389" s="600"/>
      <c r="G389" s="601"/>
      <c r="H389" s="601"/>
      <c r="I389" s="601"/>
      <c r="J389" s="601"/>
      <c r="K389" s="601"/>
      <c r="L389" s="601"/>
      <c r="M389" s="601"/>
      <c r="N389" s="601"/>
      <c r="O389" s="601"/>
      <c r="P389" s="601"/>
      <c r="Q389" s="601"/>
      <c r="R389" s="601"/>
      <c r="S389" s="601"/>
    </row>
    <row r="390" spans="2:19">
      <c r="B390" s="603" t="s">
        <v>48</v>
      </c>
      <c r="C390" s="604"/>
      <c r="D390" s="604"/>
      <c r="E390" s="605"/>
      <c r="F390" s="600"/>
      <c r="G390" s="601"/>
      <c r="H390" s="601"/>
      <c r="I390" s="601"/>
      <c r="J390" s="601"/>
      <c r="K390" s="601"/>
      <c r="L390" s="601"/>
      <c r="M390" s="601"/>
      <c r="N390" s="601"/>
      <c r="O390" s="601"/>
      <c r="P390" s="601"/>
      <c r="Q390" s="601"/>
      <c r="R390" s="601"/>
      <c r="S390" s="601"/>
    </row>
    <row r="391" spans="2:19" ht="16.5">
      <c r="B391" s="601"/>
      <c r="C391" s="601"/>
      <c r="D391" s="601"/>
      <c r="E391" s="601"/>
      <c r="F391" s="600"/>
      <c r="G391" s="601"/>
      <c r="H391" s="606" t="s">
        <v>49</v>
      </c>
      <c r="I391" s="606"/>
      <c r="J391" s="606"/>
      <c r="K391" s="606"/>
      <c r="L391" s="607"/>
      <c r="M391" s="607"/>
      <c r="N391" s="601"/>
      <c r="O391" s="601"/>
      <c r="P391" s="601"/>
      <c r="Q391" s="601"/>
      <c r="R391" s="601"/>
      <c r="S391" s="601"/>
    </row>
    <row r="392" spans="2:19" ht="16.5">
      <c r="B392" s="601"/>
      <c r="C392" s="601"/>
      <c r="D392" s="601"/>
      <c r="E392" s="601"/>
      <c r="F392" s="600"/>
      <c r="G392" s="601"/>
      <c r="H392" s="606" t="s">
        <v>50</v>
      </c>
      <c r="I392" s="606"/>
      <c r="J392" s="606"/>
      <c r="K392" s="606"/>
      <c r="L392" s="607"/>
      <c r="M392" s="607"/>
      <c r="N392" s="601"/>
      <c r="O392" s="601"/>
      <c r="P392" s="601"/>
      <c r="Q392" s="601"/>
      <c r="R392" s="601"/>
      <c r="S392" s="601"/>
    </row>
    <row r="393" spans="2:19" ht="16.5">
      <c r="B393" s="601"/>
      <c r="C393" s="601"/>
      <c r="D393" s="601"/>
      <c r="E393" s="601"/>
      <c r="F393" s="600"/>
      <c r="G393" s="601"/>
      <c r="H393" s="606" t="s">
        <v>247</v>
      </c>
      <c r="I393" s="606"/>
      <c r="J393" s="606"/>
      <c r="K393" s="606"/>
      <c r="L393" s="607"/>
      <c r="M393" s="607"/>
      <c r="N393" s="601"/>
      <c r="O393" s="601"/>
      <c r="P393" s="601"/>
      <c r="Q393" s="601"/>
      <c r="R393" s="601"/>
      <c r="S393" s="601"/>
    </row>
    <row r="394" spans="2:19" ht="16.5">
      <c r="B394" s="608" t="s">
        <v>52</v>
      </c>
      <c r="C394" s="608"/>
      <c r="D394" s="609" t="s">
        <v>3</v>
      </c>
      <c r="E394" s="601" t="s">
        <v>53</v>
      </c>
      <c r="F394" s="600"/>
      <c r="G394" s="601"/>
      <c r="H394" s="607"/>
      <c r="I394" s="607"/>
      <c r="J394" s="607"/>
      <c r="K394" s="607"/>
      <c r="L394" s="607"/>
      <c r="M394" s="607"/>
      <c r="N394" s="608"/>
      <c r="O394" s="608"/>
      <c r="P394" s="601"/>
      <c r="Q394" s="601"/>
      <c r="R394" s="601"/>
      <c r="S394" s="601"/>
    </row>
    <row r="395" spans="2:19" ht="16.5">
      <c r="B395" s="727" t="s">
        <v>54</v>
      </c>
      <c r="C395" s="608"/>
      <c r="D395" s="609" t="s">
        <v>3</v>
      </c>
      <c r="E395" s="601" t="s">
        <v>266</v>
      </c>
      <c r="F395" s="600"/>
      <c r="G395" s="601"/>
      <c r="H395" s="607"/>
      <c r="I395" s="607"/>
      <c r="J395" s="607"/>
      <c r="K395" s="607"/>
      <c r="L395" s="607"/>
      <c r="M395" s="607"/>
      <c r="N395" s="608"/>
      <c r="O395" s="608"/>
      <c r="P395" s="601"/>
      <c r="Q395" s="601"/>
      <c r="R395" s="601"/>
      <c r="S395" s="601"/>
    </row>
    <row r="396" spans="2:19" ht="16.5">
      <c r="B396" s="727" t="s">
        <v>56</v>
      </c>
      <c r="C396" s="727"/>
      <c r="D396" s="728" t="s">
        <v>3</v>
      </c>
      <c r="E396" s="729" t="s">
        <v>267</v>
      </c>
      <c r="F396" s="729"/>
      <c r="G396" s="729"/>
      <c r="H396" s="729"/>
      <c r="I396" s="729"/>
      <c r="J396" s="729"/>
      <c r="K396" s="729"/>
      <c r="L396" s="607"/>
      <c r="M396" s="601"/>
      <c r="N396" s="601"/>
      <c r="O396" s="601"/>
      <c r="P396" s="608"/>
      <c r="Q396" s="608"/>
      <c r="R396" s="601"/>
      <c r="S396" s="601"/>
    </row>
    <row r="397" spans="2:19">
      <c r="B397" s="608" t="s">
        <v>58</v>
      </c>
      <c r="C397" s="608"/>
      <c r="D397" s="609" t="s">
        <v>3</v>
      </c>
      <c r="E397" s="601" t="s">
        <v>59</v>
      </c>
      <c r="F397" s="600"/>
      <c r="G397" s="601"/>
      <c r="H397" s="601"/>
      <c r="I397" s="601"/>
      <c r="J397" s="601"/>
      <c r="K397" s="601"/>
      <c r="L397" s="601"/>
      <c r="M397" s="601"/>
      <c r="N397" s="601" t="str">
        <f>N371</f>
        <v>Keadaan Bulan Mei 2025</v>
      </c>
      <c r="O397" s="601"/>
      <c r="P397" s="601"/>
      <c r="Q397" s="601"/>
      <c r="R397" s="601"/>
      <c r="S397" s="601"/>
    </row>
    <row r="398" spans="2:19" ht="15.75" thickBot="1">
      <c r="B398" s="608"/>
      <c r="C398" s="608"/>
      <c r="D398" s="608"/>
      <c r="E398" s="601"/>
      <c r="F398" s="600"/>
      <c r="G398" s="601"/>
      <c r="H398" s="601"/>
      <c r="I398" s="601"/>
      <c r="J398" s="601"/>
      <c r="K398" s="601"/>
      <c r="L398" s="601"/>
      <c r="M398" s="601"/>
      <c r="N398" s="601"/>
      <c r="O398" s="601"/>
      <c r="P398" s="600"/>
      <c r="Q398" s="600"/>
      <c r="R398" s="601"/>
      <c r="S398" s="601"/>
    </row>
    <row r="399" spans="2:19" ht="15.75" thickTop="1">
      <c r="B399" s="730" t="s">
        <v>61</v>
      </c>
      <c r="C399" s="731" t="s">
        <v>62</v>
      </c>
      <c r="D399" s="732"/>
      <c r="E399" s="733"/>
      <c r="F399" s="734" t="s">
        <v>63</v>
      </c>
      <c r="G399" s="735" t="s">
        <v>64</v>
      </c>
      <c r="H399" s="736"/>
      <c r="I399" s="737" t="s">
        <v>65</v>
      </c>
      <c r="J399" s="737" t="s">
        <v>66</v>
      </c>
      <c r="K399" s="737" t="s">
        <v>67</v>
      </c>
      <c r="L399" s="737" t="s">
        <v>68</v>
      </c>
      <c r="M399" s="738" t="s">
        <v>69</v>
      </c>
      <c r="N399" s="739"/>
      <c r="O399" s="738" t="s">
        <v>70</v>
      </c>
      <c r="P399" s="740"/>
      <c r="Q399" s="740"/>
      <c r="R399" s="741" t="s">
        <v>71</v>
      </c>
      <c r="S399" s="601"/>
    </row>
    <row r="400" spans="2:19">
      <c r="B400" s="742"/>
      <c r="C400" s="743"/>
      <c r="D400" s="744"/>
      <c r="E400" s="745"/>
      <c r="F400" s="746"/>
      <c r="G400" s="747" t="s">
        <v>72</v>
      </c>
      <c r="H400" s="747" t="s">
        <v>73</v>
      </c>
      <c r="I400" s="748"/>
      <c r="J400" s="747"/>
      <c r="K400" s="747"/>
      <c r="L400" s="749"/>
      <c r="M400" s="747" t="s">
        <v>16</v>
      </c>
      <c r="N400" s="750" t="s">
        <v>15</v>
      </c>
      <c r="O400" s="750" t="s">
        <v>16</v>
      </c>
      <c r="P400" s="751" t="s">
        <v>15</v>
      </c>
      <c r="Q400" s="752"/>
      <c r="R400" s="753"/>
      <c r="S400" s="601"/>
    </row>
    <row r="401" spans="2:19">
      <c r="B401" s="754"/>
      <c r="C401" s="755"/>
      <c r="D401" s="756"/>
      <c r="E401" s="757"/>
      <c r="F401" s="758"/>
      <c r="G401" s="759"/>
      <c r="H401" s="759"/>
      <c r="I401" s="760"/>
      <c r="J401" s="759"/>
      <c r="K401" s="759"/>
      <c r="L401" s="761"/>
      <c r="M401" s="760"/>
      <c r="N401" s="759"/>
      <c r="O401" s="759"/>
      <c r="P401" s="762" t="s">
        <v>74</v>
      </c>
      <c r="Q401" s="763" t="s">
        <v>18</v>
      </c>
      <c r="R401" s="753"/>
      <c r="S401" s="601"/>
    </row>
    <row r="402" spans="2:19">
      <c r="B402" s="644">
        <v>1</v>
      </c>
      <c r="C402" s="645">
        <v>2</v>
      </c>
      <c r="D402" s="646"/>
      <c r="E402" s="647"/>
      <c r="F402" s="648">
        <v>3</v>
      </c>
      <c r="G402" s="649">
        <v>4</v>
      </c>
      <c r="H402" s="649">
        <v>5</v>
      </c>
      <c r="I402" s="649">
        <v>6</v>
      </c>
      <c r="J402" s="649">
        <v>7</v>
      </c>
      <c r="K402" s="649">
        <v>8</v>
      </c>
      <c r="L402" s="649">
        <v>9</v>
      </c>
      <c r="M402" s="649">
        <v>10</v>
      </c>
      <c r="N402" s="649">
        <v>11</v>
      </c>
      <c r="O402" s="649">
        <v>12</v>
      </c>
      <c r="P402" s="649">
        <v>13</v>
      </c>
      <c r="Q402" s="650">
        <v>14</v>
      </c>
      <c r="R402" s="651">
        <v>15</v>
      </c>
      <c r="S402" s="601"/>
    </row>
    <row r="403" spans="2:19">
      <c r="B403" s="793">
        <v>1</v>
      </c>
      <c r="C403" s="794" t="s">
        <v>268</v>
      </c>
      <c r="D403" s="795"/>
      <c r="E403" s="796"/>
      <c r="F403" s="797"/>
      <c r="G403" s="656" t="s">
        <v>76</v>
      </c>
      <c r="H403" s="656" t="s">
        <v>77</v>
      </c>
      <c r="I403" s="798">
        <v>12000000</v>
      </c>
      <c r="J403" s="799"/>
      <c r="K403" s="799"/>
      <c r="L403" s="787">
        <f>I403/I405*100</f>
        <v>100</v>
      </c>
      <c r="M403" s="806">
        <f>P403/I403*100</f>
        <v>100</v>
      </c>
      <c r="N403" s="807">
        <f>P403/I403</f>
        <v>1</v>
      </c>
      <c r="O403" s="807">
        <f>L403*M403/100</f>
        <v>100</v>
      </c>
      <c r="P403" s="809">
        <v>12000000</v>
      </c>
      <c r="Q403" s="935">
        <f>L403*M403/100</f>
        <v>100</v>
      </c>
      <c r="R403" s="801">
        <f>I403-P403</f>
        <v>0</v>
      </c>
      <c r="S403" s="601"/>
    </row>
    <row r="404" spans="2:19">
      <c r="B404" s="764"/>
      <c r="C404" s="802"/>
      <c r="D404" s="803"/>
      <c r="E404" s="804"/>
      <c r="F404" s="655"/>
      <c r="G404" s="671"/>
      <c r="H404" s="671"/>
      <c r="I404" s="768"/>
      <c r="J404" s="769" t="s">
        <v>78</v>
      </c>
      <c r="K404" s="769" t="s">
        <v>78</v>
      </c>
      <c r="L404" s="805"/>
      <c r="M404" s="661"/>
      <c r="N404" s="662"/>
      <c r="O404" s="662"/>
      <c r="P404" s="810"/>
      <c r="Q404" s="939"/>
      <c r="R404" s="664">
        <f>I404-P404</f>
        <v>0</v>
      </c>
      <c r="S404" s="601"/>
    </row>
    <row r="405" spans="2:19" ht="21" thickBot="1">
      <c r="B405" s="675" t="s">
        <v>80</v>
      </c>
      <c r="C405" s="676"/>
      <c r="D405" s="676"/>
      <c r="E405" s="676"/>
      <c r="F405" s="676"/>
      <c r="G405" s="676"/>
      <c r="H405" s="677"/>
      <c r="I405" s="678">
        <f>I403+I404</f>
        <v>12000000</v>
      </c>
      <c r="J405" s="679" t="s">
        <v>81</v>
      </c>
      <c r="K405" s="680"/>
      <c r="L405" s="681">
        <f>L403+L404</f>
        <v>100</v>
      </c>
      <c r="M405" s="698"/>
      <c r="N405" s="681">
        <f>SUM(N404:N404)</f>
        <v>0</v>
      </c>
      <c r="O405" s="681">
        <f>SUM(O404:O404)</f>
        <v>0</v>
      </c>
      <c r="P405" s="699">
        <f t="array" ref="P405">P403:P403</f>
        <v>12000000</v>
      </c>
      <c r="Q405" s="684">
        <f>SUM(Q404:Q404)</f>
        <v>0</v>
      </c>
      <c r="R405" s="685">
        <f>R403+R404</f>
        <v>0</v>
      </c>
      <c r="S405" s="601"/>
    </row>
    <row r="406" spans="2:19" ht="15.75" thickTop="1">
      <c r="B406" s="601"/>
      <c r="C406" s="601"/>
      <c r="D406" s="601"/>
      <c r="E406" s="601"/>
      <c r="F406" s="600"/>
      <c r="G406" s="601"/>
      <c r="H406" s="601"/>
      <c r="I406" s="601"/>
      <c r="J406" s="601"/>
      <c r="K406" s="601"/>
      <c r="L406" s="601"/>
      <c r="M406" s="601"/>
      <c r="N406" s="601"/>
      <c r="O406" s="601"/>
      <c r="P406" s="601"/>
      <c r="Q406" s="601"/>
      <c r="R406" s="601"/>
      <c r="S406" s="601"/>
    </row>
    <row r="407" spans="2:19">
      <c r="B407" s="601"/>
      <c r="C407" s="601"/>
      <c r="D407" s="601"/>
      <c r="E407" s="601"/>
      <c r="F407" s="600"/>
      <c r="G407" s="601"/>
      <c r="H407" s="601"/>
      <c r="I407" s="686"/>
      <c r="J407" s="601"/>
      <c r="K407" s="601"/>
      <c r="L407" s="601"/>
      <c r="M407" s="601"/>
      <c r="N407" s="601"/>
      <c r="O407" s="687"/>
      <c r="P407" s="687" t="str">
        <f>P381</f>
        <v>Polebunging, 31 Mei 2025</v>
      </c>
      <c r="Q407" s="601"/>
      <c r="R407" s="601"/>
      <c r="S407" s="601"/>
    </row>
    <row r="408" spans="2:19">
      <c r="B408" s="601"/>
      <c r="C408" s="601"/>
      <c r="D408" s="601"/>
      <c r="E408" s="601"/>
      <c r="F408" s="600"/>
      <c r="G408" s="601"/>
      <c r="H408" s="601"/>
      <c r="I408" s="601"/>
      <c r="J408" s="601"/>
      <c r="K408" s="601"/>
      <c r="L408" s="601"/>
      <c r="M408" s="601"/>
      <c r="N408" s="601"/>
      <c r="O408" s="688"/>
      <c r="P408" s="688" t="s">
        <v>83</v>
      </c>
      <c r="Q408" s="601"/>
      <c r="R408" s="601"/>
      <c r="S408" s="601"/>
    </row>
    <row r="409" spans="2:19">
      <c r="B409" s="601"/>
      <c r="C409" s="601"/>
      <c r="D409" s="601"/>
      <c r="E409" s="601"/>
      <c r="F409" s="600"/>
      <c r="G409" s="601"/>
      <c r="H409" s="601"/>
      <c r="I409" s="686"/>
      <c r="J409" s="601"/>
      <c r="K409" s="601"/>
      <c r="L409" s="601"/>
      <c r="M409" s="601"/>
      <c r="N409" s="601"/>
      <c r="O409" s="688"/>
      <c r="P409" s="688"/>
      <c r="Q409" s="601"/>
      <c r="R409" s="601"/>
      <c r="S409" s="601"/>
    </row>
    <row r="410" spans="2:19">
      <c r="B410" s="601"/>
      <c r="C410" s="601"/>
      <c r="D410" s="601"/>
      <c r="E410" s="601"/>
      <c r="F410" s="600"/>
      <c r="G410" s="601"/>
      <c r="H410" s="601"/>
      <c r="I410" s="601"/>
      <c r="J410" s="601"/>
      <c r="K410" s="601"/>
      <c r="L410" s="601"/>
      <c r="M410" s="601"/>
      <c r="N410" s="601"/>
      <c r="O410" s="688"/>
      <c r="P410" s="688"/>
      <c r="Q410" s="601"/>
      <c r="R410" s="601"/>
      <c r="S410" s="601"/>
    </row>
    <row r="411" spans="2:19">
      <c r="B411" s="601"/>
      <c r="C411" s="601"/>
      <c r="D411" s="601"/>
      <c r="E411" s="601"/>
      <c r="F411" s="600"/>
      <c r="G411" s="601"/>
      <c r="H411" s="601"/>
      <c r="I411" s="601"/>
      <c r="J411" s="601"/>
      <c r="K411" s="601"/>
      <c r="L411" s="601"/>
      <c r="M411" s="601"/>
      <c r="N411" s="601"/>
      <c r="O411" s="601"/>
      <c r="P411" s="601"/>
      <c r="Q411" s="601"/>
      <c r="R411" s="601"/>
      <c r="S411" s="601"/>
    </row>
    <row r="412" spans="2:19">
      <c r="B412" s="601"/>
      <c r="C412" s="601"/>
      <c r="D412" s="601"/>
      <c r="E412" s="601"/>
      <c r="F412" s="600"/>
      <c r="G412" s="601"/>
      <c r="H412" s="601"/>
      <c r="I412" s="601"/>
      <c r="J412" s="601"/>
      <c r="K412" s="601"/>
      <c r="L412" s="601"/>
      <c r="M412" s="601"/>
      <c r="N412" s="601"/>
      <c r="O412" s="689"/>
      <c r="P412" s="792" t="s">
        <v>144</v>
      </c>
      <c r="Q412" s="601"/>
      <c r="R412" s="601"/>
      <c r="S412" s="601"/>
    </row>
    <row r="413" spans="2:19">
      <c r="B413" s="601"/>
      <c r="C413" s="601"/>
      <c r="D413" s="601"/>
      <c r="E413" s="601"/>
      <c r="F413" s="600"/>
      <c r="G413" s="601"/>
      <c r="H413" s="601"/>
      <c r="I413" s="601"/>
      <c r="J413" s="601"/>
      <c r="K413" s="601"/>
      <c r="L413" s="601"/>
      <c r="M413" s="601"/>
      <c r="N413" s="601"/>
      <c r="O413" s="687"/>
      <c r="P413" s="601" t="s">
        <v>145</v>
      </c>
      <c r="Q413" s="601"/>
      <c r="R413" s="601"/>
      <c r="S413" s="601"/>
    </row>
    <row r="414" spans="2:19">
      <c r="B414" s="601"/>
      <c r="C414" s="601"/>
      <c r="D414" s="601"/>
      <c r="E414" s="601"/>
      <c r="F414" s="600"/>
      <c r="G414" s="601"/>
      <c r="H414" s="601"/>
      <c r="I414" s="601"/>
      <c r="J414" s="601"/>
      <c r="K414" s="601"/>
      <c r="L414" s="601"/>
      <c r="M414" s="601"/>
      <c r="N414" s="601"/>
      <c r="O414" s="687"/>
      <c r="P414" s="601"/>
      <c r="Q414" s="601"/>
      <c r="R414" s="601"/>
      <c r="S414" s="601"/>
    </row>
    <row r="415" spans="2:19">
      <c r="B415" s="601"/>
      <c r="C415" s="601"/>
      <c r="D415" s="601"/>
      <c r="E415" s="601"/>
      <c r="F415" s="600"/>
      <c r="G415" s="601"/>
      <c r="H415" s="601"/>
      <c r="I415" s="601"/>
      <c r="J415" s="601"/>
      <c r="K415" s="601"/>
      <c r="L415" s="601"/>
      <c r="M415" s="601"/>
      <c r="N415" s="601"/>
      <c r="O415" s="687"/>
      <c r="P415" s="601"/>
      <c r="Q415" s="601"/>
      <c r="R415" s="601"/>
      <c r="S415" s="601"/>
    </row>
    <row r="416" spans="2:19">
      <c r="B416" s="601"/>
      <c r="C416" s="601"/>
      <c r="D416" s="601"/>
      <c r="E416" s="601"/>
      <c r="F416" s="600"/>
      <c r="G416" s="601"/>
      <c r="H416" s="601"/>
      <c r="I416" s="601"/>
      <c r="J416" s="601"/>
      <c r="K416" s="601"/>
      <c r="L416" s="601"/>
      <c r="M416" s="601"/>
      <c r="N416" s="601"/>
      <c r="O416" s="687"/>
      <c r="P416" s="601"/>
      <c r="Q416" s="601"/>
      <c r="R416" s="601"/>
      <c r="S416" s="601"/>
    </row>
    <row r="417" spans="2:19">
      <c r="B417" s="601"/>
      <c r="C417" s="601"/>
      <c r="D417" s="601"/>
      <c r="E417" s="601"/>
      <c r="F417" s="600"/>
      <c r="G417" s="601"/>
      <c r="H417" s="601"/>
      <c r="I417" s="601"/>
      <c r="J417" s="601"/>
      <c r="K417" s="601"/>
      <c r="L417" s="601"/>
      <c r="M417" s="601"/>
      <c r="N417" s="601"/>
      <c r="O417" s="687"/>
      <c r="P417" s="601"/>
      <c r="Q417" s="601"/>
      <c r="R417" s="601"/>
      <c r="S417" s="601"/>
    </row>
    <row r="418" spans="2:19">
      <c r="B418" s="597" t="s">
        <v>47</v>
      </c>
      <c r="C418" s="598"/>
      <c r="D418" s="598"/>
      <c r="E418" s="599"/>
      <c r="F418" s="600"/>
      <c r="G418" s="601"/>
      <c r="H418" s="601"/>
      <c r="I418" s="601"/>
      <c r="J418" s="601"/>
      <c r="K418" s="601"/>
      <c r="L418" s="601"/>
      <c r="M418" s="601"/>
      <c r="N418" s="601"/>
      <c r="O418" s="601"/>
      <c r="P418" s="601"/>
      <c r="Q418" s="601"/>
      <c r="R418" s="601"/>
      <c r="S418" s="601"/>
    </row>
    <row r="419" spans="2:19">
      <c r="B419" s="603" t="s">
        <v>48</v>
      </c>
      <c r="C419" s="604"/>
      <c r="D419" s="604"/>
      <c r="E419" s="605"/>
      <c r="F419" s="600"/>
      <c r="G419" s="601"/>
      <c r="H419" s="601"/>
      <c r="I419" s="811"/>
      <c r="J419" s="601"/>
      <c r="K419" s="601"/>
      <c r="L419" s="601"/>
      <c r="M419" s="601"/>
      <c r="N419" s="601"/>
      <c r="O419" s="601"/>
      <c r="P419" s="601"/>
      <c r="Q419" s="601"/>
      <c r="R419" s="601"/>
      <c r="S419" s="601"/>
    </row>
    <row r="420" spans="2:19" ht="16.5">
      <c r="B420" s="601"/>
      <c r="C420" s="601"/>
      <c r="D420" s="601"/>
      <c r="E420" s="601"/>
      <c r="F420" s="600"/>
      <c r="G420" s="601"/>
      <c r="H420" s="606" t="s">
        <v>49</v>
      </c>
      <c r="I420" s="606"/>
      <c r="J420" s="606"/>
      <c r="K420" s="606"/>
      <c r="L420" s="607"/>
      <c r="M420" s="607"/>
      <c r="N420" s="601"/>
      <c r="O420" s="601"/>
      <c r="P420" s="601"/>
      <c r="Q420" s="601"/>
      <c r="R420" s="601"/>
      <c r="S420" s="601"/>
    </row>
    <row r="421" spans="2:19" ht="16.5">
      <c r="B421" s="601"/>
      <c r="C421" s="601"/>
      <c r="D421" s="601"/>
      <c r="E421" s="601"/>
      <c r="F421" s="600"/>
      <c r="G421" s="601"/>
      <c r="H421" s="606" t="s">
        <v>50</v>
      </c>
      <c r="I421" s="606"/>
      <c r="J421" s="606"/>
      <c r="K421" s="606"/>
      <c r="L421" s="607"/>
      <c r="M421" s="607"/>
      <c r="N421" s="601"/>
      <c r="O421" s="601"/>
      <c r="P421" s="601"/>
      <c r="Q421" s="601"/>
      <c r="R421" s="601"/>
      <c r="S421" s="601"/>
    </row>
    <row r="422" spans="2:19" ht="16.5">
      <c r="B422" s="601"/>
      <c r="C422" s="601"/>
      <c r="D422" s="601"/>
      <c r="E422" s="601"/>
      <c r="F422" s="600"/>
      <c r="G422" s="601"/>
      <c r="H422" s="606" t="s">
        <v>247</v>
      </c>
      <c r="I422" s="606"/>
      <c r="J422" s="606"/>
      <c r="K422" s="606"/>
      <c r="L422" s="607"/>
      <c r="M422" s="607"/>
      <c r="N422" s="601"/>
      <c r="O422" s="601"/>
      <c r="P422" s="601"/>
      <c r="Q422" s="601"/>
      <c r="R422" s="601"/>
      <c r="S422" s="601"/>
    </row>
    <row r="423" spans="2:19" ht="16.5">
      <c r="B423" s="608" t="s">
        <v>52</v>
      </c>
      <c r="C423" s="608"/>
      <c r="D423" s="609" t="s">
        <v>3</v>
      </c>
      <c r="E423" s="601" t="s">
        <v>53</v>
      </c>
      <c r="F423" s="600"/>
      <c r="G423" s="601"/>
      <c r="H423" s="607"/>
      <c r="I423" s="607"/>
      <c r="J423" s="607"/>
      <c r="K423" s="607"/>
      <c r="L423" s="607"/>
      <c r="M423" s="607"/>
      <c r="N423" s="608"/>
      <c r="O423" s="608"/>
      <c r="P423" s="601"/>
      <c r="Q423" s="601"/>
      <c r="R423" s="601"/>
      <c r="S423" s="601"/>
    </row>
    <row r="424" spans="2:19" ht="16.5">
      <c r="B424" s="727" t="s">
        <v>54</v>
      </c>
      <c r="C424" s="608"/>
      <c r="D424" s="609" t="s">
        <v>3</v>
      </c>
      <c r="E424" s="601" t="s">
        <v>150</v>
      </c>
      <c r="F424" s="600"/>
      <c r="G424" s="601"/>
      <c r="H424" s="607"/>
      <c r="I424" s="607"/>
      <c r="J424" s="607"/>
      <c r="K424" s="607"/>
      <c r="L424" s="607"/>
      <c r="M424" s="607"/>
      <c r="N424" s="608"/>
      <c r="O424" s="608"/>
      <c r="P424" s="601"/>
      <c r="Q424" s="601"/>
      <c r="R424" s="601"/>
      <c r="S424" s="601"/>
    </row>
    <row r="425" spans="2:19" ht="16.5">
      <c r="B425" s="727" t="s">
        <v>56</v>
      </c>
      <c r="C425" s="727"/>
      <c r="D425" s="728" t="s">
        <v>3</v>
      </c>
      <c r="E425" s="729" t="s">
        <v>37</v>
      </c>
      <c r="F425" s="729"/>
      <c r="G425" s="729"/>
      <c r="H425" s="729"/>
      <c r="I425" s="729"/>
      <c r="J425" s="729"/>
      <c r="K425" s="729"/>
      <c r="L425" s="607"/>
      <c r="M425" s="601"/>
      <c r="N425" s="601"/>
      <c r="O425" s="601"/>
      <c r="P425" s="608"/>
      <c r="Q425" s="608"/>
      <c r="R425" s="601"/>
      <c r="S425" s="601"/>
    </row>
    <row r="426" spans="2:19">
      <c r="B426" s="608" t="s">
        <v>58</v>
      </c>
      <c r="C426" s="608"/>
      <c r="D426" s="609" t="s">
        <v>3</v>
      </c>
      <c r="E426" s="601" t="s">
        <v>59</v>
      </c>
      <c r="F426" s="600"/>
      <c r="G426" s="601"/>
      <c r="H426" s="601"/>
      <c r="I426" s="601"/>
      <c r="J426" s="601"/>
      <c r="K426" s="601"/>
      <c r="L426" s="601"/>
      <c r="M426" s="601"/>
      <c r="N426" s="601" t="str">
        <f>N347</f>
        <v>Keadaan Bulan Mei 2025</v>
      </c>
      <c r="O426" s="601"/>
      <c r="P426" s="601"/>
      <c r="Q426" s="601"/>
      <c r="R426" s="601"/>
      <c r="S426" s="601"/>
    </row>
    <row r="427" spans="2:19" ht="15.75" thickBot="1">
      <c r="B427" s="608"/>
      <c r="C427" s="608"/>
      <c r="D427" s="608"/>
      <c r="E427" s="601"/>
      <c r="F427" s="600"/>
      <c r="G427" s="601"/>
      <c r="H427" s="601"/>
      <c r="I427" s="601"/>
      <c r="J427" s="601"/>
      <c r="K427" s="601"/>
      <c r="L427" s="601"/>
      <c r="M427" s="601"/>
      <c r="N427" s="601"/>
      <c r="O427" s="601"/>
      <c r="P427" s="600"/>
      <c r="Q427" s="600"/>
      <c r="R427" s="601"/>
      <c r="S427" s="601"/>
    </row>
    <row r="428" spans="2:19" ht="15.75" thickTop="1">
      <c r="B428" s="730" t="s">
        <v>61</v>
      </c>
      <c r="C428" s="731" t="s">
        <v>62</v>
      </c>
      <c r="D428" s="732"/>
      <c r="E428" s="733"/>
      <c r="F428" s="734" t="s">
        <v>63</v>
      </c>
      <c r="G428" s="735" t="s">
        <v>64</v>
      </c>
      <c r="H428" s="736"/>
      <c r="I428" s="737" t="s">
        <v>65</v>
      </c>
      <c r="J428" s="737" t="s">
        <v>66</v>
      </c>
      <c r="K428" s="737" t="s">
        <v>67</v>
      </c>
      <c r="L428" s="737" t="s">
        <v>68</v>
      </c>
      <c r="M428" s="738" t="s">
        <v>69</v>
      </c>
      <c r="N428" s="739"/>
      <c r="O428" s="738" t="s">
        <v>70</v>
      </c>
      <c r="P428" s="740"/>
      <c r="Q428" s="740"/>
      <c r="R428" s="741" t="s">
        <v>71</v>
      </c>
      <c r="S428" s="601"/>
    </row>
    <row r="429" spans="2:19">
      <c r="B429" s="742"/>
      <c r="C429" s="743"/>
      <c r="D429" s="744"/>
      <c r="E429" s="745"/>
      <c r="F429" s="746"/>
      <c r="G429" s="747" t="s">
        <v>72</v>
      </c>
      <c r="H429" s="747" t="s">
        <v>73</v>
      </c>
      <c r="I429" s="748"/>
      <c r="J429" s="747"/>
      <c r="K429" s="747"/>
      <c r="L429" s="749"/>
      <c r="M429" s="747" t="s">
        <v>16</v>
      </c>
      <c r="N429" s="750" t="s">
        <v>15</v>
      </c>
      <c r="O429" s="750" t="s">
        <v>16</v>
      </c>
      <c r="P429" s="751" t="s">
        <v>15</v>
      </c>
      <c r="Q429" s="752"/>
      <c r="R429" s="753"/>
      <c r="S429" s="601"/>
    </row>
    <row r="430" spans="2:19">
      <c r="B430" s="754"/>
      <c r="C430" s="755"/>
      <c r="D430" s="756"/>
      <c r="E430" s="757"/>
      <c r="F430" s="758"/>
      <c r="G430" s="759"/>
      <c r="H430" s="759"/>
      <c r="I430" s="760"/>
      <c r="J430" s="759"/>
      <c r="K430" s="759"/>
      <c r="L430" s="761"/>
      <c r="M430" s="760"/>
      <c r="N430" s="759"/>
      <c r="O430" s="759"/>
      <c r="P430" s="762" t="s">
        <v>74</v>
      </c>
      <c r="Q430" s="763" t="s">
        <v>18</v>
      </c>
      <c r="R430" s="753"/>
      <c r="S430" s="601"/>
    </row>
    <row r="431" spans="2:19">
      <c r="B431" s="644">
        <v>1</v>
      </c>
      <c r="C431" s="645">
        <v>2</v>
      </c>
      <c r="D431" s="646"/>
      <c r="E431" s="647"/>
      <c r="F431" s="648">
        <v>3</v>
      </c>
      <c r="G431" s="649">
        <v>4</v>
      </c>
      <c r="H431" s="649">
        <v>5</v>
      </c>
      <c r="I431" s="649">
        <v>6</v>
      </c>
      <c r="J431" s="649">
        <v>7</v>
      </c>
      <c r="K431" s="649">
        <v>8</v>
      </c>
      <c r="L431" s="649">
        <v>9</v>
      </c>
      <c r="M431" s="649">
        <v>10</v>
      </c>
      <c r="N431" s="649">
        <v>11</v>
      </c>
      <c r="O431" s="649">
        <v>12</v>
      </c>
      <c r="P431" s="649">
        <v>13</v>
      </c>
      <c r="Q431" s="650">
        <v>14</v>
      </c>
      <c r="R431" s="651">
        <v>15</v>
      </c>
      <c r="S431" s="601"/>
    </row>
    <row r="432" spans="2:19">
      <c r="B432" s="812">
        <v>1</v>
      </c>
      <c r="C432" s="813" t="s">
        <v>75</v>
      </c>
      <c r="D432" s="813"/>
      <c r="E432" s="813"/>
      <c r="F432" s="814"/>
      <c r="G432" s="656" t="s">
        <v>76</v>
      </c>
      <c r="H432" s="656" t="s">
        <v>77</v>
      </c>
      <c r="I432" s="815">
        <v>377200</v>
      </c>
      <c r="J432" s="770" t="s">
        <v>78</v>
      </c>
      <c r="K432" s="770" t="s">
        <v>78</v>
      </c>
      <c r="L432" s="816">
        <f>I432/I435*100</f>
        <v>27.895281763052804</v>
      </c>
      <c r="M432" s="817">
        <f>P432/I432*100</f>
        <v>0</v>
      </c>
      <c r="N432" s="818">
        <f>P432/I432</f>
        <v>0</v>
      </c>
      <c r="O432" s="818">
        <f>L432*M432/100</f>
        <v>0</v>
      </c>
      <c r="P432" s="815"/>
      <c r="Q432" s="940">
        <f>L432*M432/100</f>
        <v>0</v>
      </c>
      <c r="R432" s="820">
        <f>I432-P432</f>
        <v>377200</v>
      </c>
      <c r="S432" s="601"/>
    </row>
    <row r="433" spans="2:19" ht="15" customHeight="1">
      <c r="B433" s="764">
        <v>2</v>
      </c>
      <c r="C433" s="821" t="s">
        <v>87</v>
      </c>
      <c r="D433" s="821"/>
      <c r="E433" s="821"/>
      <c r="F433" s="822"/>
      <c r="G433" s="665"/>
      <c r="H433" s="665"/>
      <c r="I433" s="768">
        <v>636000</v>
      </c>
      <c r="J433" s="769"/>
      <c r="K433" s="769"/>
      <c r="L433" s="660">
        <f>I433/I435*100</f>
        <v>47.034462357639399</v>
      </c>
      <c r="M433" s="661">
        <f t="shared" ref="M433:M434" si="26">P433/I433*100</f>
        <v>0</v>
      </c>
      <c r="N433" s="662">
        <f t="shared" ref="N433:N434" si="27">P433/I433</f>
        <v>0</v>
      </c>
      <c r="O433" s="662">
        <f t="shared" ref="O433:O434" si="28">L433*M433/100</f>
        <v>0</v>
      </c>
      <c r="P433" s="768"/>
      <c r="Q433" s="941">
        <f t="shared" ref="Q433:Q434" si="29">L433*M433/100</f>
        <v>0</v>
      </c>
      <c r="R433" s="664">
        <f t="shared" ref="R433:R434" si="30">I433-P433</f>
        <v>636000</v>
      </c>
      <c r="S433" s="601"/>
    </row>
    <row r="434" spans="2:19">
      <c r="B434" s="764">
        <v>3</v>
      </c>
      <c r="C434" s="821" t="s">
        <v>88</v>
      </c>
      <c r="D434" s="821"/>
      <c r="E434" s="821"/>
      <c r="F434" s="822"/>
      <c r="G434" s="665"/>
      <c r="H434" s="665"/>
      <c r="I434" s="768">
        <v>339000</v>
      </c>
      <c r="J434" s="769"/>
      <c r="K434" s="769"/>
      <c r="L434" s="660">
        <f>I434/I435*100</f>
        <v>25.070255879307794</v>
      </c>
      <c r="M434" s="661">
        <f t="shared" si="26"/>
        <v>0</v>
      </c>
      <c r="N434" s="662">
        <f t="shared" si="27"/>
        <v>0</v>
      </c>
      <c r="O434" s="662">
        <f t="shared" si="28"/>
        <v>0</v>
      </c>
      <c r="P434" s="768"/>
      <c r="Q434" s="941">
        <f t="shared" si="29"/>
        <v>0</v>
      </c>
      <c r="R434" s="664">
        <f t="shared" si="30"/>
        <v>339000</v>
      </c>
      <c r="S434" s="601"/>
    </row>
    <row r="435" spans="2:19" ht="21" thickBot="1">
      <c r="B435" s="675" t="s">
        <v>80</v>
      </c>
      <c r="C435" s="676"/>
      <c r="D435" s="676"/>
      <c r="E435" s="676"/>
      <c r="F435" s="676"/>
      <c r="G435" s="676"/>
      <c r="H435" s="677"/>
      <c r="I435" s="678">
        <f>SUM(I432:I434)</f>
        <v>1352200</v>
      </c>
      <c r="J435" s="679" t="s">
        <v>81</v>
      </c>
      <c r="K435" s="680"/>
      <c r="L435" s="681">
        <f>SUM(L432:L434)</f>
        <v>100</v>
      </c>
      <c r="M435" s="698"/>
      <c r="N435" s="681">
        <f>SUM(N432:N434)</f>
        <v>0</v>
      </c>
      <c r="O435" s="681">
        <f>SUM(O432:O434)</f>
        <v>0</v>
      </c>
      <c r="P435" s="681">
        <f>SUM(P432:P434)</f>
        <v>0</v>
      </c>
      <c r="Q435" s="681">
        <f>SUM(Q432:Q434)</f>
        <v>0</v>
      </c>
      <c r="R435" s="681">
        <f>SUM(R432:R434)</f>
        <v>1352200</v>
      </c>
      <c r="S435" s="601"/>
    </row>
    <row r="436" spans="2:19" ht="15.75" thickTop="1">
      <c r="B436" s="601"/>
      <c r="C436" s="601"/>
      <c r="D436" s="601"/>
      <c r="E436" s="601"/>
      <c r="F436" s="600"/>
      <c r="G436" s="601"/>
      <c r="H436" s="601"/>
      <c r="I436" s="601"/>
      <c r="J436" s="601"/>
      <c r="K436" s="601"/>
      <c r="L436" s="601"/>
      <c r="M436" s="601"/>
      <c r="N436" s="601"/>
      <c r="O436" s="601"/>
      <c r="P436" s="601"/>
      <c r="Q436" s="601"/>
      <c r="R436" s="601"/>
      <c r="S436" s="601"/>
    </row>
    <row r="437" spans="2:19">
      <c r="B437" s="601"/>
      <c r="C437" s="601"/>
      <c r="D437" s="601"/>
      <c r="E437" s="601"/>
      <c r="F437" s="600"/>
      <c r="G437" s="601"/>
      <c r="H437" s="601"/>
      <c r="I437" s="686"/>
      <c r="J437" s="601"/>
      <c r="K437" s="601"/>
      <c r="L437" s="601"/>
      <c r="M437" s="601"/>
      <c r="N437" s="601"/>
      <c r="O437" s="687"/>
      <c r="P437" s="687" t="str">
        <f>P356</f>
        <v>Polebunging, 31 Mei 2025</v>
      </c>
      <c r="Q437" s="601"/>
      <c r="R437" s="601"/>
      <c r="S437" s="601"/>
    </row>
    <row r="438" spans="2:19">
      <c r="B438" s="601"/>
      <c r="C438" s="601"/>
      <c r="D438" s="601"/>
      <c r="E438" s="601"/>
      <c r="F438" s="600"/>
      <c r="G438" s="601"/>
      <c r="H438" s="601"/>
      <c r="I438" s="601"/>
      <c r="J438" s="601"/>
      <c r="K438" s="601"/>
      <c r="L438" s="601"/>
      <c r="M438" s="601"/>
      <c r="N438" s="601"/>
      <c r="O438" s="688"/>
      <c r="P438" s="688" t="str">
        <f>P357</f>
        <v>P P T K,</v>
      </c>
      <c r="Q438" s="601"/>
      <c r="R438" s="601"/>
      <c r="S438" s="601"/>
    </row>
    <row r="439" spans="2:19">
      <c r="B439" s="601"/>
      <c r="C439" s="601"/>
      <c r="D439" s="601"/>
      <c r="E439" s="601"/>
      <c r="F439" s="600"/>
      <c r="G439" s="601"/>
      <c r="H439" s="601"/>
      <c r="I439" s="686"/>
      <c r="J439" s="601"/>
      <c r="K439" s="601"/>
      <c r="L439" s="601"/>
      <c r="M439" s="601"/>
      <c r="N439" s="601"/>
      <c r="O439" s="688"/>
      <c r="P439" s="688"/>
      <c r="Q439" s="601"/>
      <c r="R439" s="601"/>
      <c r="S439" s="601"/>
    </row>
    <row r="440" spans="2:19">
      <c r="B440" s="601"/>
      <c r="C440" s="601"/>
      <c r="D440" s="601"/>
      <c r="E440" s="601"/>
      <c r="F440" s="600"/>
      <c r="G440" s="601"/>
      <c r="H440" s="601"/>
      <c r="I440" s="601"/>
      <c r="J440" s="601"/>
      <c r="K440" s="601"/>
      <c r="L440" s="601"/>
      <c r="M440" s="601"/>
      <c r="N440" s="601"/>
      <c r="O440" s="688"/>
      <c r="P440" s="688"/>
      <c r="Q440" s="601"/>
      <c r="R440" s="601"/>
      <c r="S440" s="601"/>
    </row>
    <row r="441" spans="2:19">
      <c r="B441" s="601"/>
      <c r="C441" s="601"/>
      <c r="D441" s="601"/>
      <c r="E441" s="601"/>
      <c r="F441" s="600"/>
      <c r="G441" s="601"/>
      <c r="H441" s="601"/>
      <c r="I441" s="601"/>
      <c r="J441" s="601"/>
      <c r="K441" s="601"/>
      <c r="L441" s="601"/>
      <c r="M441" s="601"/>
      <c r="N441" s="601"/>
      <c r="O441" s="601"/>
      <c r="P441" s="601"/>
      <c r="Q441" s="601"/>
      <c r="R441" s="601"/>
      <c r="S441" s="601"/>
    </row>
    <row r="442" spans="2:19">
      <c r="B442" s="601"/>
      <c r="C442" s="601"/>
      <c r="D442" s="601"/>
      <c r="E442" s="601"/>
      <c r="F442" s="600"/>
      <c r="G442" s="601"/>
      <c r="H442" s="601"/>
      <c r="I442" s="601"/>
      <c r="J442" s="601"/>
      <c r="K442" s="601"/>
      <c r="L442" s="601"/>
      <c r="M442" s="601"/>
      <c r="N442" s="601"/>
      <c r="O442" s="689"/>
      <c r="P442" s="689" t="s">
        <v>151</v>
      </c>
      <c r="Q442" s="601"/>
      <c r="R442" s="601"/>
      <c r="S442" s="601"/>
    </row>
    <row r="443" spans="2:19">
      <c r="B443" s="601"/>
      <c r="C443" s="601"/>
      <c r="D443" s="601"/>
      <c r="E443" s="601"/>
      <c r="F443" s="600"/>
      <c r="G443" s="601"/>
      <c r="H443" s="601"/>
      <c r="I443" s="601"/>
      <c r="J443" s="601"/>
      <c r="K443" s="601"/>
      <c r="L443" s="601"/>
      <c r="M443" s="601"/>
      <c r="N443" s="601"/>
      <c r="O443" s="687"/>
      <c r="P443" s="771" t="s">
        <v>152</v>
      </c>
      <c r="Q443" s="601"/>
      <c r="R443" s="601"/>
      <c r="S443" s="601"/>
    </row>
    <row r="444" spans="2:19">
      <c r="B444" s="597" t="s">
        <v>47</v>
      </c>
      <c r="C444" s="598"/>
      <c r="D444" s="598"/>
      <c r="E444" s="599"/>
      <c r="F444" s="600"/>
      <c r="G444" s="601"/>
      <c r="H444" s="601"/>
      <c r="I444" s="601"/>
      <c r="J444" s="601"/>
      <c r="K444" s="601"/>
      <c r="L444" s="601"/>
      <c r="M444" s="601"/>
      <c r="N444" s="601"/>
      <c r="O444" s="601"/>
      <c r="P444" s="601"/>
      <c r="Q444" s="601"/>
      <c r="R444" s="601"/>
      <c r="S444" s="601"/>
    </row>
    <row r="445" spans="2:19">
      <c r="B445" s="603" t="s">
        <v>48</v>
      </c>
      <c r="C445" s="604"/>
      <c r="D445" s="604"/>
      <c r="E445" s="605"/>
      <c r="F445" s="600"/>
      <c r="G445" s="601"/>
      <c r="H445" s="601"/>
      <c r="I445" s="601"/>
      <c r="J445" s="601"/>
      <c r="K445" s="601"/>
      <c r="L445" s="601"/>
      <c r="M445" s="601"/>
      <c r="N445" s="601"/>
      <c r="O445" s="601"/>
      <c r="P445" s="601"/>
      <c r="Q445" s="601"/>
      <c r="R445" s="601"/>
      <c r="S445" s="601"/>
    </row>
    <row r="446" spans="2:19" ht="16.5">
      <c r="B446" s="601"/>
      <c r="C446" s="601"/>
      <c r="D446" s="601"/>
      <c r="E446" s="601"/>
      <c r="F446" s="600"/>
      <c r="G446" s="601"/>
      <c r="H446" s="606" t="s">
        <v>49</v>
      </c>
      <c r="I446" s="606"/>
      <c r="J446" s="606"/>
      <c r="K446" s="606"/>
      <c r="L446" s="607"/>
      <c r="M446" s="607"/>
      <c r="N446" s="601"/>
      <c r="O446" s="601"/>
      <c r="P446" s="601"/>
      <c r="Q446" s="601"/>
      <c r="R446" s="601"/>
    </row>
    <row r="447" spans="2:19" ht="16.5">
      <c r="B447" s="601"/>
      <c r="C447" s="601"/>
      <c r="D447" s="601"/>
      <c r="E447" s="601"/>
      <c r="F447" s="600"/>
      <c r="G447" s="601"/>
      <c r="H447" s="606" t="s">
        <v>50</v>
      </c>
      <c r="I447" s="606"/>
      <c r="J447" s="606"/>
      <c r="K447" s="606"/>
      <c r="L447" s="607"/>
      <c r="M447" s="607"/>
      <c r="N447" s="601"/>
      <c r="O447" s="601"/>
      <c r="P447" s="601"/>
      <c r="Q447" s="601"/>
      <c r="R447" s="601"/>
    </row>
    <row r="448" spans="2:19" ht="16.5">
      <c r="B448" s="601"/>
      <c r="C448" s="601"/>
      <c r="D448" s="601"/>
      <c r="E448" s="601"/>
      <c r="F448" s="600"/>
      <c r="G448" s="601"/>
      <c r="H448" s="606" t="s">
        <v>247</v>
      </c>
      <c r="I448" s="606"/>
      <c r="J448" s="606"/>
      <c r="K448" s="606"/>
      <c r="L448" s="607"/>
      <c r="M448" s="607"/>
      <c r="N448" s="601"/>
      <c r="O448" s="601"/>
      <c r="P448" s="601"/>
      <c r="Q448" s="601"/>
      <c r="R448" s="601"/>
    </row>
    <row r="449" spans="2:18" ht="16.5">
      <c r="B449" s="608" t="s">
        <v>52</v>
      </c>
      <c r="C449" s="608"/>
      <c r="D449" s="609" t="s">
        <v>3</v>
      </c>
      <c r="E449" s="601" t="s">
        <v>53</v>
      </c>
      <c r="F449" s="600"/>
      <c r="G449" s="601"/>
      <c r="H449" s="607"/>
      <c r="I449" s="607"/>
      <c r="J449" s="607"/>
      <c r="K449" s="607"/>
      <c r="L449" s="607"/>
      <c r="M449" s="607"/>
      <c r="N449" s="608"/>
      <c r="O449" s="608"/>
      <c r="P449" s="601"/>
      <c r="Q449" s="601"/>
      <c r="R449" s="601"/>
    </row>
    <row r="450" spans="2:18" ht="16.5">
      <c r="B450" s="727" t="s">
        <v>54</v>
      </c>
      <c r="C450" s="608"/>
      <c r="D450" s="609" t="s">
        <v>3</v>
      </c>
      <c r="E450" s="601" t="s">
        <v>39</v>
      </c>
      <c r="F450" s="600"/>
      <c r="G450" s="601"/>
      <c r="H450" s="607"/>
      <c r="I450" s="607"/>
      <c r="J450" s="607"/>
      <c r="K450" s="607"/>
      <c r="L450" s="607"/>
      <c r="M450" s="607"/>
      <c r="N450" s="608"/>
      <c r="O450" s="608"/>
      <c r="P450" s="601"/>
      <c r="Q450" s="601"/>
      <c r="R450" s="601"/>
    </row>
    <row r="451" spans="2:18" ht="16.5">
      <c r="B451" s="727" t="s">
        <v>56</v>
      </c>
      <c r="C451" s="727"/>
      <c r="D451" s="728" t="s">
        <v>3</v>
      </c>
      <c r="E451" s="601" t="s">
        <v>153</v>
      </c>
      <c r="F451" s="824"/>
      <c r="G451" s="824"/>
      <c r="H451" s="824"/>
      <c r="I451" s="607"/>
      <c r="J451" s="607"/>
      <c r="K451" s="607"/>
      <c r="L451" s="607"/>
      <c r="M451" s="601"/>
      <c r="N451" s="601"/>
      <c r="O451" s="601"/>
      <c r="P451" s="608"/>
      <c r="Q451" s="608"/>
      <c r="R451" s="601"/>
    </row>
    <row r="452" spans="2:18">
      <c r="B452" s="608" t="s">
        <v>58</v>
      </c>
      <c r="C452" s="608"/>
      <c r="D452" s="609" t="s">
        <v>3</v>
      </c>
      <c r="E452" s="601" t="s">
        <v>59</v>
      </c>
      <c r="F452" s="600"/>
      <c r="G452" s="601"/>
      <c r="H452" s="601"/>
      <c r="I452" s="601"/>
      <c r="J452" s="601"/>
      <c r="K452" s="601"/>
      <c r="L452" s="601"/>
      <c r="M452" s="601"/>
      <c r="N452" s="601" t="str">
        <f>N426</f>
        <v>Keadaan Bulan Mei 2025</v>
      </c>
      <c r="O452" s="601"/>
      <c r="P452" s="601"/>
      <c r="Q452" s="601"/>
      <c r="R452" s="601"/>
    </row>
    <row r="453" spans="2:18" ht="15.75" thickBot="1">
      <c r="B453" s="608"/>
      <c r="C453" s="608"/>
      <c r="D453" s="608"/>
      <c r="E453" s="601"/>
      <c r="F453" s="600"/>
      <c r="G453" s="601"/>
      <c r="H453" s="601"/>
      <c r="I453" s="601"/>
      <c r="J453" s="601"/>
      <c r="K453" s="601"/>
      <c r="L453" s="601"/>
      <c r="M453" s="601"/>
      <c r="N453" s="601"/>
      <c r="O453" s="601"/>
      <c r="P453" s="600"/>
      <c r="Q453" s="600"/>
      <c r="R453" s="601"/>
    </row>
    <row r="454" spans="2:18" ht="42" customHeight="1" thickTop="1">
      <c r="B454" s="610" t="s">
        <v>61</v>
      </c>
      <c r="C454" s="611" t="s">
        <v>62</v>
      </c>
      <c r="D454" s="612"/>
      <c r="E454" s="613"/>
      <c r="F454" s="614" t="s">
        <v>63</v>
      </c>
      <c r="G454" s="615" t="s">
        <v>64</v>
      </c>
      <c r="H454" s="616"/>
      <c r="I454" s="617" t="s">
        <v>65</v>
      </c>
      <c r="J454" s="617" t="s">
        <v>66</v>
      </c>
      <c r="K454" s="617" t="s">
        <v>67</v>
      </c>
      <c r="L454" s="617" t="s">
        <v>68</v>
      </c>
      <c r="M454" s="618" t="s">
        <v>69</v>
      </c>
      <c r="N454" s="619"/>
      <c r="O454" s="618" t="s">
        <v>70</v>
      </c>
      <c r="P454" s="620"/>
      <c r="Q454" s="620"/>
      <c r="R454" s="621" t="s">
        <v>71</v>
      </c>
    </row>
    <row r="455" spans="2:18">
      <c r="B455" s="622"/>
      <c r="C455" s="623"/>
      <c r="D455" s="624"/>
      <c r="E455" s="625"/>
      <c r="F455" s="626"/>
      <c r="G455" s="627" t="s">
        <v>72</v>
      </c>
      <c r="H455" s="627" t="s">
        <v>73</v>
      </c>
      <c r="I455" s="628"/>
      <c r="J455" s="627"/>
      <c r="K455" s="627"/>
      <c r="L455" s="629"/>
      <c r="M455" s="627" t="s">
        <v>16</v>
      </c>
      <c r="N455" s="630" t="s">
        <v>15</v>
      </c>
      <c r="O455" s="630" t="s">
        <v>16</v>
      </c>
      <c r="P455" s="631" t="s">
        <v>15</v>
      </c>
      <c r="Q455" s="632"/>
      <c r="R455" s="633"/>
    </row>
    <row r="456" spans="2:18">
      <c r="B456" s="634"/>
      <c r="C456" s="635"/>
      <c r="D456" s="636"/>
      <c r="E456" s="637"/>
      <c r="F456" s="638"/>
      <c r="G456" s="639"/>
      <c r="H456" s="639"/>
      <c r="I456" s="640"/>
      <c r="J456" s="639"/>
      <c r="K456" s="639"/>
      <c r="L456" s="641"/>
      <c r="M456" s="640"/>
      <c r="N456" s="639"/>
      <c r="O456" s="639"/>
      <c r="P456" s="642" t="s">
        <v>74</v>
      </c>
      <c r="Q456" s="643" t="s">
        <v>18</v>
      </c>
      <c r="R456" s="633"/>
    </row>
    <row r="457" spans="2:18">
      <c r="B457" s="644">
        <v>1</v>
      </c>
      <c r="C457" s="645">
        <v>2</v>
      </c>
      <c r="D457" s="646"/>
      <c r="E457" s="647"/>
      <c r="F457" s="648">
        <v>3</v>
      </c>
      <c r="G457" s="649">
        <v>4</v>
      </c>
      <c r="H457" s="649">
        <v>5</v>
      </c>
      <c r="I457" s="649">
        <v>6</v>
      </c>
      <c r="J457" s="649">
        <v>7</v>
      </c>
      <c r="K457" s="649">
        <v>8</v>
      </c>
      <c r="L457" s="649">
        <v>9</v>
      </c>
      <c r="M457" s="649">
        <v>10</v>
      </c>
      <c r="N457" s="649">
        <v>11</v>
      </c>
      <c r="O457" s="649">
        <v>12</v>
      </c>
      <c r="P457" s="649">
        <v>13</v>
      </c>
      <c r="Q457" s="650">
        <v>14</v>
      </c>
      <c r="R457" s="651">
        <v>15</v>
      </c>
    </row>
    <row r="458" spans="2:18">
      <c r="B458" s="710">
        <v>1</v>
      </c>
      <c r="C458" s="825" t="s">
        <v>75</v>
      </c>
      <c r="D458" s="826"/>
      <c r="E458" s="827"/>
      <c r="F458" s="655"/>
      <c r="G458" s="656" t="s">
        <v>76</v>
      </c>
      <c r="H458" s="656" t="s">
        <v>77</v>
      </c>
      <c r="I458" s="828">
        <v>857200</v>
      </c>
      <c r="J458" s="658" t="s">
        <v>78</v>
      </c>
      <c r="K458" s="659" t="s">
        <v>78</v>
      </c>
      <c r="L458" s="829">
        <f>I458/I464*100</f>
        <v>5.2976039651688103</v>
      </c>
      <c r="M458" s="830">
        <f>P458/I458*100</f>
        <v>100</v>
      </c>
      <c r="N458" s="831">
        <f>P458/I458</f>
        <v>1</v>
      </c>
      <c r="O458" s="831">
        <f>L458*M458/100</f>
        <v>5.2976039651688094</v>
      </c>
      <c r="P458" s="828">
        <v>857200</v>
      </c>
      <c r="Q458" s="942">
        <f>L458*M458/100</f>
        <v>5.2976039651688094</v>
      </c>
      <c r="R458" s="664">
        <f>I458-P458</f>
        <v>0</v>
      </c>
    </row>
    <row r="459" spans="2:18">
      <c r="B459" s="710">
        <v>2</v>
      </c>
      <c r="C459" s="601" t="s">
        <v>87</v>
      </c>
      <c r="D459" s="720"/>
      <c r="E459" s="833"/>
      <c r="F459" s="655"/>
      <c r="G459" s="665"/>
      <c r="H459" s="665"/>
      <c r="I459" s="828">
        <v>1325900</v>
      </c>
      <c r="J459" s="834"/>
      <c r="K459" s="666"/>
      <c r="L459" s="829">
        <f>I459/I464*100</f>
        <v>8.194228998386988</v>
      </c>
      <c r="M459" s="830">
        <f t="shared" ref="M459:M463" si="31">P459/I459*100</f>
        <v>100</v>
      </c>
      <c r="N459" s="831">
        <f t="shared" ref="N459:N463" si="32">P459/I459</f>
        <v>1</v>
      </c>
      <c r="O459" s="831">
        <f t="shared" ref="O459:O463" si="33">L459*M459/100</f>
        <v>8.194228998386988</v>
      </c>
      <c r="P459" s="828">
        <v>1325900</v>
      </c>
      <c r="Q459" s="942">
        <f t="shared" ref="Q459:Q463" si="34">L459*M459/100</f>
        <v>8.194228998386988</v>
      </c>
      <c r="R459" s="664">
        <f t="shared" ref="R459:R463" si="35">I459-P459</f>
        <v>0</v>
      </c>
    </row>
    <row r="460" spans="2:18">
      <c r="B460" s="652">
        <v>3</v>
      </c>
      <c r="C460" s="653" t="s">
        <v>131</v>
      </c>
      <c r="D460" s="601"/>
      <c r="E460" s="654"/>
      <c r="F460" s="655"/>
      <c r="G460" s="665"/>
      <c r="H460" s="665"/>
      <c r="I460" s="828">
        <v>442900</v>
      </c>
      <c r="J460" s="834"/>
      <c r="K460" s="666" t="s">
        <v>78</v>
      </c>
      <c r="L460" s="835">
        <f>I460/I464*100</f>
        <v>2.7371777836832316</v>
      </c>
      <c r="M460" s="830">
        <f t="shared" si="31"/>
        <v>100</v>
      </c>
      <c r="N460" s="831">
        <f t="shared" si="32"/>
        <v>1</v>
      </c>
      <c r="O460" s="831">
        <f t="shared" si="33"/>
        <v>2.7371777836832312</v>
      </c>
      <c r="P460" s="828">
        <v>442900</v>
      </c>
      <c r="Q460" s="942">
        <f t="shared" si="34"/>
        <v>2.7371777836832312</v>
      </c>
      <c r="R460" s="664">
        <f t="shared" si="35"/>
        <v>0</v>
      </c>
    </row>
    <row r="461" spans="2:18">
      <c r="B461" s="652">
        <v>4</v>
      </c>
      <c r="C461" s="653" t="s">
        <v>88</v>
      </c>
      <c r="D461" s="601"/>
      <c r="E461" s="654"/>
      <c r="F461" s="655"/>
      <c r="G461" s="665"/>
      <c r="H461" s="665"/>
      <c r="I461" s="828">
        <v>324900</v>
      </c>
      <c r="J461" s="658"/>
      <c r="K461" s="666" t="s">
        <v>78</v>
      </c>
      <c r="L461" s="829">
        <f>I461/I464*100</f>
        <v>2.0079229214691399</v>
      </c>
      <c r="M461" s="830">
        <f t="shared" si="31"/>
        <v>100</v>
      </c>
      <c r="N461" s="831">
        <f t="shared" si="32"/>
        <v>1</v>
      </c>
      <c r="O461" s="831">
        <f t="shared" si="33"/>
        <v>2.0079229214691399</v>
      </c>
      <c r="P461" s="828">
        <v>324900</v>
      </c>
      <c r="Q461" s="942">
        <f t="shared" si="34"/>
        <v>2.0079229214691399</v>
      </c>
      <c r="R461" s="664">
        <f t="shared" si="35"/>
        <v>0</v>
      </c>
    </row>
    <row r="462" spans="2:18">
      <c r="B462" s="652">
        <v>5</v>
      </c>
      <c r="C462" s="653" t="s">
        <v>79</v>
      </c>
      <c r="D462" s="601"/>
      <c r="E462" s="654"/>
      <c r="F462" s="655"/>
      <c r="G462" s="665"/>
      <c r="H462" s="665"/>
      <c r="I462" s="657">
        <v>11730000</v>
      </c>
      <c r="J462" s="658"/>
      <c r="K462" s="666"/>
      <c r="L462" s="829">
        <f>I462/I464*100</f>
        <v>72.492877404841522</v>
      </c>
      <c r="M462" s="830">
        <f t="shared" si="31"/>
        <v>100</v>
      </c>
      <c r="N462" s="831">
        <f t="shared" si="32"/>
        <v>1</v>
      </c>
      <c r="O462" s="831">
        <f t="shared" si="33"/>
        <v>72.492877404841522</v>
      </c>
      <c r="P462" s="657">
        <v>11730000</v>
      </c>
      <c r="Q462" s="942">
        <f t="shared" si="34"/>
        <v>72.492877404841522</v>
      </c>
      <c r="R462" s="664">
        <f t="shared" si="35"/>
        <v>0</v>
      </c>
    </row>
    <row r="463" spans="2:18">
      <c r="B463" s="652">
        <v>6</v>
      </c>
      <c r="C463" s="653" t="s">
        <v>89</v>
      </c>
      <c r="D463" s="601"/>
      <c r="E463" s="654"/>
      <c r="F463" s="655"/>
      <c r="G463" s="665"/>
      <c r="H463" s="665"/>
      <c r="I463" s="657">
        <v>1500000</v>
      </c>
      <c r="J463" s="658"/>
      <c r="K463" s="666"/>
      <c r="L463" s="829">
        <f>I463/I464*100</f>
        <v>9.2701889264503201</v>
      </c>
      <c r="M463" s="830">
        <f t="shared" si="31"/>
        <v>0</v>
      </c>
      <c r="N463" s="831">
        <f t="shared" si="32"/>
        <v>0</v>
      </c>
      <c r="O463" s="831">
        <f t="shared" si="33"/>
        <v>0</v>
      </c>
      <c r="P463" s="836"/>
      <c r="Q463" s="942">
        <f t="shared" si="34"/>
        <v>0</v>
      </c>
      <c r="R463" s="664">
        <f t="shared" si="35"/>
        <v>1500000</v>
      </c>
    </row>
    <row r="464" spans="2:18" ht="21" thickBot="1">
      <c r="B464" s="675" t="s">
        <v>80</v>
      </c>
      <c r="C464" s="676"/>
      <c r="D464" s="676"/>
      <c r="E464" s="676"/>
      <c r="F464" s="676"/>
      <c r="G464" s="676"/>
      <c r="H464" s="677"/>
      <c r="I464" s="678">
        <f>SUM(I458:I463)</f>
        <v>16180900</v>
      </c>
      <c r="J464" s="679" t="s">
        <v>81</v>
      </c>
      <c r="K464" s="680"/>
      <c r="L464" s="681">
        <f>SUM(L458:L463)</f>
        <v>100</v>
      </c>
      <c r="M464" s="682"/>
      <c r="N464" s="682">
        <f>SUM(N458:N463)</f>
        <v>5</v>
      </c>
      <c r="O464" s="682">
        <f>SUM(O458:O463)</f>
        <v>90.729811073549683</v>
      </c>
      <c r="P464" s="683">
        <f>SUM(P458:P463)</f>
        <v>14680900</v>
      </c>
      <c r="Q464" s="684">
        <f>SUM(Q458:Q463)</f>
        <v>90.729811073549683</v>
      </c>
      <c r="R464" s="685">
        <f>SUM(R458:R463)</f>
        <v>1500000</v>
      </c>
    </row>
    <row r="465" spans="2:19" ht="15.75" thickTop="1">
      <c r="B465" s="601"/>
      <c r="C465" s="601"/>
      <c r="D465" s="601"/>
      <c r="E465" s="601"/>
      <c r="F465" s="600"/>
      <c r="G465" s="601"/>
      <c r="H465" s="601"/>
      <c r="I465" s="601"/>
      <c r="J465" s="601"/>
      <c r="K465" s="601"/>
      <c r="L465" s="601"/>
      <c r="M465" s="601"/>
      <c r="N465" s="601"/>
      <c r="O465" s="601"/>
      <c r="P465" s="601"/>
      <c r="Q465" s="601"/>
      <c r="R465" s="601"/>
    </row>
    <row r="466" spans="2:19">
      <c r="B466" s="601"/>
      <c r="C466" s="601"/>
      <c r="D466" s="601"/>
      <c r="E466" s="601"/>
      <c r="F466" s="600"/>
      <c r="G466" s="601"/>
      <c r="H466" s="601"/>
      <c r="I466" s="686"/>
      <c r="J466" s="601"/>
      <c r="K466" s="601"/>
      <c r="L466" s="601"/>
      <c r="M466" s="601"/>
      <c r="N466" s="601"/>
      <c r="O466" s="687"/>
      <c r="P466" s="687" t="str">
        <f>P437</f>
        <v>Polebunging, 31 Mei 2025</v>
      </c>
      <c r="Q466" s="601"/>
      <c r="R466" s="601"/>
    </row>
    <row r="467" spans="2:19">
      <c r="B467" s="601"/>
      <c r="C467" s="601"/>
      <c r="D467" s="601"/>
      <c r="E467" s="601"/>
      <c r="F467" s="600"/>
      <c r="G467" s="601"/>
      <c r="H467" s="601"/>
      <c r="I467" s="601"/>
      <c r="J467" s="601"/>
      <c r="K467" s="601"/>
      <c r="L467" s="601"/>
      <c r="M467" s="601"/>
      <c r="N467" s="601"/>
      <c r="O467" s="688"/>
      <c r="P467" s="688" t="s">
        <v>83</v>
      </c>
      <c r="Q467" s="601"/>
      <c r="R467" s="601"/>
    </row>
    <row r="468" spans="2:19">
      <c r="B468" s="601"/>
      <c r="C468" s="601"/>
      <c r="D468" s="601"/>
      <c r="E468" s="601"/>
      <c r="F468" s="600"/>
      <c r="G468" s="601"/>
      <c r="H468" s="601"/>
      <c r="I468" s="686"/>
      <c r="J468" s="601"/>
      <c r="K468" s="601"/>
      <c r="L468" s="601"/>
      <c r="M468" s="601"/>
      <c r="N468" s="601"/>
      <c r="O468" s="688"/>
      <c r="P468" s="688"/>
      <c r="Q468" s="601"/>
      <c r="R468" s="601"/>
    </row>
    <row r="469" spans="2:19">
      <c r="B469" s="601"/>
      <c r="C469" s="601"/>
      <c r="D469" s="601"/>
      <c r="E469" s="601"/>
      <c r="F469" s="600"/>
      <c r="G469" s="601"/>
      <c r="H469" s="601"/>
      <c r="I469" s="601"/>
      <c r="J469" s="601"/>
      <c r="K469" s="601"/>
      <c r="L469" s="601"/>
      <c r="M469" s="601"/>
      <c r="N469" s="601"/>
      <c r="O469" s="688"/>
      <c r="P469" s="688"/>
      <c r="Q469" s="601"/>
      <c r="R469" s="601"/>
    </row>
    <row r="470" spans="2:19">
      <c r="B470" s="601"/>
      <c r="C470" s="601"/>
      <c r="D470" s="601"/>
      <c r="E470" s="601"/>
      <c r="F470" s="600"/>
      <c r="G470" s="601"/>
      <c r="H470" s="601"/>
      <c r="I470" s="601"/>
      <c r="J470" s="601"/>
      <c r="K470" s="601"/>
      <c r="L470" s="601"/>
      <c r="M470" s="601"/>
      <c r="N470" s="601"/>
      <c r="O470" s="601"/>
      <c r="P470" s="601"/>
      <c r="Q470" s="601"/>
      <c r="R470" s="601"/>
    </row>
    <row r="471" spans="2:19">
      <c r="B471" s="601"/>
      <c r="C471" s="601"/>
      <c r="D471" s="601"/>
      <c r="E471" s="601"/>
      <c r="F471" s="600"/>
      <c r="G471" s="601"/>
      <c r="H471" s="601"/>
      <c r="I471" s="601"/>
      <c r="J471" s="601"/>
      <c r="K471" s="601"/>
      <c r="L471" s="601"/>
      <c r="M471" s="601"/>
      <c r="N471" s="601"/>
      <c r="O471" s="689"/>
      <c r="P471" s="689" t="s">
        <v>154</v>
      </c>
      <c r="Q471" s="601"/>
      <c r="R471" s="601"/>
    </row>
    <row r="472" spans="2:19">
      <c r="B472" s="601"/>
      <c r="C472" s="601"/>
      <c r="D472" s="601"/>
      <c r="E472" s="601"/>
      <c r="F472" s="600"/>
      <c r="G472" s="601"/>
      <c r="H472" s="601"/>
      <c r="I472" s="601"/>
      <c r="J472" s="601"/>
      <c r="K472" s="601"/>
      <c r="L472" s="601"/>
      <c r="M472" s="601"/>
      <c r="N472" s="601"/>
      <c r="O472" s="687"/>
      <c r="P472" s="771" t="s">
        <v>155</v>
      </c>
      <c r="Q472" s="601"/>
      <c r="R472" s="601"/>
    </row>
    <row r="473" spans="2:19">
      <c r="B473" s="597" t="s">
        <v>47</v>
      </c>
      <c r="C473" s="598"/>
      <c r="D473" s="598"/>
      <c r="E473" s="599"/>
      <c r="F473" s="600"/>
      <c r="G473" s="601"/>
      <c r="H473" s="601"/>
      <c r="I473" s="601"/>
      <c r="J473" s="601"/>
      <c r="K473" s="601"/>
      <c r="L473" s="601"/>
      <c r="M473" s="601"/>
      <c r="N473" s="601"/>
      <c r="O473" s="601"/>
      <c r="P473" s="601"/>
      <c r="Q473" s="601"/>
      <c r="R473" s="601"/>
      <c r="S473" s="601"/>
    </row>
    <row r="474" spans="2:19">
      <c r="B474" s="603" t="s">
        <v>48</v>
      </c>
      <c r="C474" s="604"/>
      <c r="D474" s="604"/>
      <c r="E474" s="605"/>
      <c r="F474" s="600"/>
      <c r="G474" s="601"/>
      <c r="H474" s="601"/>
      <c r="I474" s="601"/>
      <c r="J474" s="601"/>
      <c r="K474" s="601"/>
      <c r="L474" s="601"/>
      <c r="M474" s="601"/>
      <c r="N474" s="601"/>
      <c r="O474" s="601"/>
      <c r="P474" s="601"/>
      <c r="Q474" s="601"/>
      <c r="R474" s="601"/>
      <c r="S474" s="601"/>
    </row>
    <row r="475" spans="2:19" ht="16.5">
      <c r="B475" s="601"/>
      <c r="C475" s="601"/>
      <c r="D475" s="601"/>
      <c r="E475" s="601"/>
      <c r="F475" s="600"/>
      <c r="G475" s="601"/>
      <c r="H475" s="606" t="s">
        <v>49</v>
      </c>
      <c r="I475" s="606"/>
      <c r="J475" s="606"/>
      <c r="K475" s="606"/>
      <c r="L475" s="607"/>
      <c r="M475" s="607"/>
      <c r="N475" s="601"/>
      <c r="O475" s="601"/>
      <c r="P475" s="601"/>
      <c r="Q475" s="601"/>
      <c r="R475" s="601"/>
    </row>
    <row r="476" spans="2:19" ht="16.5">
      <c r="B476" s="601"/>
      <c r="C476" s="601"/>
      <c r="D476" s="601"/>
      <c r="E476" s="601"/>
      <c r="F476" s="600"/>
      <c r="G476" s="601"/>
      <c r="H476" s="606" t="s">
        <v>50</v>
      </c>
      <c r="I476" s="606"/>
      <c r="J476" s="606"/>
      <c r="K476" s="606"/>
      <c r="L476" s="607"/>
      <c r="M476" s="607"/>
      <c r="N476" s="601"/>
      <c r="O476" s="601"/>
      <c r="P476" s="601"/>
      <c r="Q476" s="601"/>
      <c r="R476" s="601"/>
    </row>
    <row r="477" spans="2:19" ht="16.5">
      <c r="B477" s="601"/>
      <c r="C477" s="601"/>
      <c r="D477" s="601"/>
      <c r="E477" s="601"/>
      <c r="F477" s="600"/>
      <c r="G477" s="601"/>
      <c r="H477" s="606" t="s">
        <v>247</v>
      </c>
      <c r="I477" s="606"/>
      <c r="J477" s="606"/>
      <c r="K477" s="606"/>
      <c r="L477" s="607"/>
      <c r="M477" s="607"/>
      <c r="N477" s="601"/>
      <c r="O477" s="601"/>
      <c r="P477" s="601"/>
      <c r="Q477" s="601"/>
      <c r="R477" s="601"/>
    </row>
    <row r="478" spans="2:19" ht="16.5">
      <c r="B478" s="608" t="s">
        <v>52</v>
      </c>
      <c r="C478" s="608"/>
      <c r="D478" s="609" t="s">
        <v>3</v>
      </c>
      <c r="E478" s="601" t="s">
        <v>53</v>
      </c>
      <c r="F478" s="600"/>
      <c r="G478" s="601"/>
      <c r="H478" s="607"/>
      <c r="I478" s="607"/>
      <c r="J478" s="607"/>
      <c r="K478" s="607"/>
      <c r="L478" s="607"/>
      <c r="M478" s="607"/>
      <c r="N478" s="608"/>
      <c r="O478" s="608"/>
      <c r="P478" s="601"/>
      <c r="Q478" s="601"/>
      <c r="R478" s="601"/>
    </row>
    <row r="479" spans="2:19" ht="16.5">
      <c r="B479" s="727" t="s">
        <v>54</v>
      </c>
      <c r="C479" s="608"/>
      <c r="D479" s="609" t="s">
        <v>3</v>
      </c>
      <c r="E479" s="601" t="s">
        <v>39</v>
      </c>
      <c r="F479" s="600"/>
      <c r="G479" s="601"/>
      <c r="H479" s="607"/>
      <c r="I479" s="607"/>
      <c r="J479" s="607"/>
      <c r="K479" s="607"/>
      <c r="L479" s="607"/>
      <c r="M479" s="607"/>
      <c r="N479" s="608"/>
      <c r="O479" s="608"/>
      <c r="P479" s="601"/>
      <c r="Q479" s="601"/>
      <c r="R479" s="601"/>
    </row>
    <row r="480" spans="2:19" ht="16.5">
      <c r="B480" s="727" t="s">
        <v>56</v>
      </c>
      <c r="C480" s="727"/>
      <c r="D480" s="728" t="s">
        <v>3</v>
      </c>
      <c r="E480" s="601" t="s">
        <v>156</v>
      </c>
      <c r="F480" s="824"/>
      <c r="G480" s="824"/>
      <c r="H480" s="824"/>
      <c r="I480" s="607"/>
      <c r="J480" s="607"/>
      <c r="K480" s="607"/>
      <c r="L480" s="607"/>
      <c r="M480" s="601"/>
      <c r="N480" s="601"/>
      <c r="O480" s="601"/>
      <c r="P480" s="608"/>
      <c r="Q480" s="608"/>
      <c r="R480" s="601"/>
    </row>
    <row r="481" spans="2:18">
      <c r="B481" s="608" t="s">
        <v>58</v>
      </c>
      <c r="C481" s="608"/>
      <c r="D481" s="609" t="s">
        <v>3</v>
      </c>
      <c r="E481" s="601" t="s">
        <v>59</v>
      </c>
      <c r="F481" s="600"/>
      <c r="G481" s="601"/>
      <c r="H481" s="601"/>
      <c r="I481" s="601"/>
      <c r="J481" s="601"/>
      <c r="K481" s="601"/>
      <c r="L481" s="601"/>
      <c r="M481" s="601"/>
      <c r="N481" s="601" t="str">
        <f>N323</f>
        <v>Keadaan Bulan Mei 2025</v>
      </c>
      <c r="O481" s="601"/>
      <c r="P481" s="601"/>
      <c r="Q481" s="601"/>
      <c r="R481" s="601"/>
    </row>
    <row r="482" spans="2:18" ht="15.75" thickBot="1">
      <c r="B482" s="608"/>
      <c r="C482" s="608"/>
      <c r="D482" s="608"/>
      <c r="E482" s="601"/>
      <c r="F482" s="600"/>
      <c r="G482" s="601"/>
      <c r="H482" s="601"/>
      <c r="I482" s="601"/>
      <c r="J482" s="601"/>
      <c r="K482" s="601"/>
      <c r="L482" s="601"/>
      <c r="M482" s="601"/>
      <c r="N482" s="601"/>
      <c r="O482" s="601"/>
      <c r="P482" s="600"/>
      <c r="Q482" s="600"/>
      <c r="R482" s="601"/>
    </row>
    <row r="483" spans="2:18" ht="38.25" customHeight="1" thickTop="1">
      <c r="B483" s="610" t="s">
        <v>61</v>
      </c>
      <c r="C483" s="611" t="s">
        <v>62</v>
      </c>
      <c r="D483" s="612"/>
      <c r="E483" s="613"/>
      <c r="F483" s="614" t="s">
        <v>63</v>
      </c>
      <c r="G483" s="615" t="s">
        <v>64</v>
      </c>
      <c r="H483" s="616"/>
      <c r="I483" s="617" t="s">
        <v>65</v>
      </c>
      <c r="J483" s="617" t="s">
        <v>66</v>
      </c>
      <c r="K483" s="617" t="s">
        <v>67</v>
      </c>
      <c r="L483" s="617" t="s">
        <v>68</v>
      </c>
      <c r="M483" s="618" t="s">
        <v>69</v>
      </c>
      <c r="N483" s="619"/>
      <c r="O483" s="618" t="s">
        <v>70</v>
      </c>
      <c r="P483" s="620"/>
      <c r="Q483" s="620"/>
      <c r="R483" s="621" t="s">
        <v>71</v>
      </c>
    </row>
    <row r="484" spans="2:18">
      <c r="B484" s="622"/>
      <c r="C484" s="623"/>
      <c r="D484" s="624"/>
      <c r="E484" s="625"/>
      <c r="F484" s="626"/>
      <c r="G484" s="627" t="s">
        <v>72</v>
      </c>
      <c r="H484" s="627" t="s">
        <v>73</v>
      </c>
      <c r="I484" s="628"/>
      <c r="J484" s="627"/>
      <c r="K484" s="627"/>
      <c r="L484" s="629"/>
      <c r="M484" s="627" t="s">
        <v>16</v>
      </c>
      <c r="N484" s="630" t="s">
        <v>15</v>
      </c>
      <c r="O484" s="630" t="s">
        <v>16</v>
      </c>
      <c r="P484" s="631" t="s">
        <v>15</v>
      </c>
      <c r="Q484" s="632"/>
      <c r="R484" s="633"/>
    </row>
    <row r="485" spans="2:18">
      <c r="B485" s="634"/>
      <c r="C485" s="635"/>
      <c r="D485" s="636"/>
      <c r="E485" s="637"/>
      <c r="F485" s="638"/>
      <c r="G485" s="639"/>
      <c r="H485" s="639"/>
      <c r="I485" s="640"/>
      <c r="J485" s="639"/>
      <c r="K485" s="639"/>
      <c r="L485" s="641"/>
      <c r="M485" s="640"/>
      <c r="N485" s="639"/>
      <c r="O485" s="639"/>
      <c r="P485" s="642" t="s">
        <v>74</v>
      </c>
      <c r="Q485" s="643" t="s">
        <v>18</v>
      </c>
      <c r="R485" s="633"/>
    </row>
    <row r="486" spans="2:18">
      <c r="B486" s="644">
        <v>1</v>
      </c>
      <c r="C486" s="645">
        <v>2</v>
      </c>
      <c r="D486" s="646"/>
      <c r="E486" s="647"/>
      <c r="F486" s="648">
        <v>3</v>
      </c>
      <c r="G486" s="649">
        <v>4</v>
      </c>
      <c r="H486" s="649">
        <v>5</v>
      </c>
      <c r="I486" s="649">
        <v>6</v>
      </c>
      <c r="J486" s="649">
        <v>7</v>
      </c>
      <c r="K486" s="649">
        <v>8</v>
      </c>
      <c r="L486" s="649">
        <v>9</v>
      </c>
      <c r="M486" s="649">
        <v>10</v>
      </c>
      <c r="N486" s="649">
        <v>11</v>
      </c>
      <c r="O486" s="649">
        <v>12</v>
      </c>
      <c r="P486" s="649">
        <v>13</v>
      </c>
      <c r="Q486" s="650">
        <v>14</v>
      </c>
      <c r="R486" s="651">
        <v>15</v>
      </c>
    </row>
    <row r="487" spans="2:18">
      <c r="B487" s="710">
        <v>1</v>
      </c>
      <c r="C487" s="825" t="s">
        <v>75</v>
      </c>
      <c r="D487" s="826"/>
      <c r="E487" s="827"/>
      <c r="F487" s="655"/>
      <c r="G487" s="656" t="s">
        <v>76</v>
      </c>
      <c r="H487" s="656" t="s">
        <v>77</v>
      </c>
      <c r="I487" s="828">
        <v>804000</v>
      </c>
      <c r="J487" s="658" t="s">
        <v>78</v>
      </c>
      <c r="K487" s="659" t="s">
        <v>78</v>
      </c>
      <c r="L487" s="829">
        <f>I487/I491*100</f>
        <v>42.503700570945227</v>
      </c>
      <c r="M487" s="830">
        <f>P487/I487*100</f>
        <v>0</v>
      </c>
      <c r="N487" s="831">
        <f>P487/I487</f>
        <v>0</v>
      </c>
      <c r="O487" s="831">
        <f>L487*M487/100</f>
        <v>0</v>
      </c>
      <c r="P487" s="828"/>
      <c r="Q487" s="942">
        <f>L487*M487/100</f>
        <v>0</v>
      </c>
      <c r="R487" s="664">
        <f>I487-P487</f>
        <v>804000</v>
      </c>
    </row>
    <row r="488" spans="2:18">
      <c r="B488" s="710">
        <v>2</v>
      </c>
      <c r="C488" s="601" t="s">
        <v>87</v>
      </c>
      <c r="D488" s="720"/>
      <c r="E488" s="833"/>
      <c r="F488" s="655"/>
      <c r="G488" s="665"/>
      <c r="H488" s="665"/>
      <c r="I488" s="828">
        <v>868600</v>
      </c>
      <c r="J488" s="834"/>
      <c r="K488" s="666" t="s">
        <v>78</v>
      </c>
      <c r="L488" s="829">
        <f>I488/I491*100</f>
        <v>45.918798900401775</v>
      </c>
      <c r="M488" s="830">
        <f t="shared" ref="M488:M490" si="36">P488/I488*100</f>
        <v>0</v>
      </c>
      <c r="N488" s="831">
        <f t="shared" ref="N488:N490" si="37">P488/I488</f>
        <v>0</v>
      </c>
      <c r="O488" s="831">
        <f t="shared" ref="O488:O490" si="38">L488*M488/100</f>
        <v>0</v>
      </c>
      <c r="P488" s="828"/>
      <c r="Q488" s="942">
        <f t="shared" ref="Q488:Q490" si="39">L488*M488/100</f>
        <v>0</v>
      </c>
      <c r="R488" s="664">
        <f t="shared" ref="R488:R490" si="40">I488-P488</f>
        <v>868600</v>
      </c>
    </row>
    <row r="489" spans="2:18">
      <c r="B489" s="652">
        <v>3</v>
      </c>
      <c r="C489" s="653" t="s">
        <v>88</v>
      </c>
      <c r="D489" s="601"/>
      <c r="E489" s="654"/>
      <c r="F489" s="655"/>
      <c r="G489" s="665"/>
      <c r="H489" s="665"/>
      <c r="I489" s="828">
        <v>219000</v>
      </c>
      <c r="J489" s="834"/>
      <c r="K489" s="666" t="s">
        <v>78</v>
      </c>
      <c r="L489" s="835">
        <f>I489/I491*100</f>
        <v>11.577500528652992</v>
      </c>
      <c r="M489" s="830">
        <f t="shared" si="36"/>
        <v>0</v>
      </c>
      <c r="N489" s="831">
        <f t="shared" si="37"/>
        <v>0</v>
      </c>
      <c r="O489" s="831">
        <f t="shared" si="38"/>
        <v>0</v>
      </c>
      <c r="P489" s="828"/>
      <c r="Q489" s="942">
        <f t="shared" si="39"/>
        <v>0</v>
      </c>
      <c r="R489" s="664">
        <f t="shared" si="40"/>
        <v>219000</v>
      </c>
    </row>
    <row r="490" spans="2:18">
      <c r="B490" s="652">
        <v>4</v>
      </c>
      <c r="C490" s="653" t="s">
        <v>79</v>
      </c>
      <c r="D490" s="601"/>
      <c r="E490" s="654"/>
      <c r="F490" s="655"/>
      <c r="G490" s="665"/>
      <c r="H490" s="665"/>
      <c r="I490" s="828">
        <v>0</v>
      </c>
      <c r="J490" s="658"/>
      <c r="K490" s="666" t="s">
        <v>78</v>
      </c>
      <c r="L490" s="829">
        <f>I490/I491*100</f>
        <v>0</v>
      </c>
      <c r="M490" s="830" t="e">
        <f t="shared" si="36"/>
        <v>#DIV/0!</v>
      </c>
      <c r="N490" s="831" t="e">
        <f t="shared" si="37"/>
        <v>#DIV/0!</v>
      </c>
      <c r="O490" s="831" t="e">
        <f t="shared" si="38"/>
        <v>#DIV/0!</v>
      </c>
      <c r="P490" s="836"/>
      <c r="Q490" s="942" t="e">
        <f t="shared" si="39"/>
        <v>#DIV/0!</v>
      </c>
      <c r="R490" s="664">
        <f t="shared" si="40"/>
        <v>0</v>
      </c>
    </row>
    <row r="491" spans="2:18" ht="21" thickBot="1">
      <c r="B491" s="675" t="s">
        <v>80</v>
      </c>
      <c r="C491" s="676"/>
      <c r="D491" s="676"/>
      <c r="E491" s="676"/>
      <c r="F491" s="676"/>
      <c r="G491" s="676"/>
      <c r="H491" s="677"/>
      <c r="I491" s="678">
        <f>SUM(I487:I490)</f>
        <v>1891600</v>
      </c>
      <c r="J491" s="679" t="s">
        <v>81</v>
      </c>
      <c r="K491" s="680"/>
      <c r="L491" s="681">
        <f>SUM(L487:L490)</f>
        <v>100</v>
      </c>
      <c r="M491" s="682"/>
      <c r="N491" s="682" t="e">
        <f>SUM(N487:N490)</f>
        <v>#DIV/0!</v>
      </c>
      <c r="O491" s="682" t="e">
        <f>SUM(O487:O490)</f>
        <v>#DIV/0!</v>
      </c>
      <c r="P491" s="683">
        <f>SUM(P487:P490)</f>
        <v>0</v>
      </c>
      <c r="Q491" s="684" t="e">
        <f>SUM(Q487:Q490)</f>
        <v>#DIV/0!</v>
      </c>
      <c r="R491" s="685">
        <f>SUM(R487:R490)</f>
        <v>1891600</v>
      </c>
    </row>
    <row r="492" spans="2:18" ht="15.75" thickTop="1">
      <c r="B492" s="601"/>
      <c r="C492" s="601"/>
      <c r="D492" s="601"/>
      <c r="E492" s="601"/>
      <c r="F492" s="600"/>
      <c r="G492" s="601"/>
      <c r="H492" s="601"/>
      <c r="I492" s="601"/>
      <c r="J492" s="601"/>
      <c r="K492" s="601"/>
      <c r="L492" s="601"/>
      <c r="M492" s="601"/>
      <c r="N492" s="601"/>
      <c r="O492" s="601"/>
      <c r="P492" s="601"/>
      <c r="Q492" s="601"/>
      <c r="R492" s="601"/>
    </row>
    <row r="493" spans="2:18">
      <c r="B493" s="601"/>
      <c r="C493" s="601"/>
      <c r="D493" s="601"/>
      <c r="E493" s="601"/>
      <c r="F493" s="600"/>
      <c r="G493" s="601"/>
      <c r="H493" s="601"/>
      <c r="I493" s="686"/>
      <c r="J493" s="601"/>
      <c r="K493" s="601"/>
      <c r="L493" s="601"/>
      <c r="M493" s="601"/>
      <c r="N493" s="601"/>
      <c r="O493" s="687"/>
      <c r="P493" s="687" t="str">
        <f>P466</f>
        <v>Polebunging, 31 Mei 2025</v>
      </c>
      <c r="Q493" s="601"/>
      <c r="R493" s="601"/>
    </row>
    <row r="494" spans="2:18">
      <c r="B494" s="601"/>
      <c r="C494" s="601"/>
      <c r="D494" s="601"/>
      <c r="E494" s="601"/>
      <c r="F494" s="600"/>
      <c r="G494" s="601"/>
      <c r="H494" s="601"/>
      <c r="I494" s="601"/>
      <c r="J494" s="601"/>
      <c r="K494" s="601"/>
      <c r="L494" s="601"/>
      <c r="M494" s="601"/>
      <c r="N494" s="601"/>
      <c r="O494" s="688"/>
      <c r="P494" s="688" t="s">
        <v>83</v>
      </c>
      <c r="Q494" s="601"/>
      <c r="R494" s="601"/>
    </row>
    <row r="495" spans="2:18">
      <c r="B495" s="601"/>
      <c r="C495" s="601"/>
      <c r="D495" s="601"/>
      <c r="E495" s="601"/>
      <c r="F495" s="600"/>
      <c r="G495" s="601"/>
      <c r="H495" s="601"/>
      <c r="I495" s="686"/>
      <c r="J495" s="601"/>
      <c r="K495" s="601"/>
      <c r="L495" s="601"/>
      <c r="M495" s="601"/>
      <c r="N495" s="601"/>
      <c r="O495" s="688"/>
      <c r="P495" s="688"/>
      <c r="Q495" s="601"/>
      <c r="R495" s="601"/>
    </row>
    <row r="496" spans="2:18">
      <c r="B496" s="601"/>
      <c r="C496" s="601"/>
      <c r="D496" s="601"/>
      <c r="E496" s="601"/>
      <c r="F496" s="600"/>
      <c r="G496" s="601"/>
      <c r="H496" s="601"/>
      <c r="I496" s="601"/>
      <c r="J496" s="601"/>
      <c r="K496" s="601"/>
      <c r="L496" s="601"/>
      <c r="M496" s="601"/>
      <c r="N496" s="601"/>
      <c r="O496" s="688"/>
      <c r="P496" s="688"/>
      <c r="Q496" s="601"/>
      <c r="R496" s="601"/>
    </row>
    <row r="497" spans="2:18">
      <c r="B497" s="601"/>
      <c r="C497" s="601"/>
      <c r="D497" s="601"/>
      <c r="E497" s="601"/>
      <c r="F497" s="600"/>
      <c r="G497" s="601"/>
      <c r="H497" s="601"/>
      <c r="I497" s="601"/>
      <c r="J497" s="601"/>
      <c r="K497" s="601"/>
      <c r="L497" s="601"/>
      <c r="M497" s="601"/>
      <c r="N497" s="601"/>
      <c r="O497" s="601"/>
      <c r="P497" s="601"/>
      <c r="Q497" s="601"/>
      <c r="R497" s="601"/>
    </row>
    <row r="498" spans="2:18">
      <c r="B498" s="601"/>
      <c r="C498" s="601"/>
      <c r="D498" s="601"/>
      <c r="E498" s="601"/>
      <c r="F498" s="600"/>
      <c r="G498" s="601"/>
      <c r="H498" s="601"/>
      <c r="I498" s="601"/>
      <c r="J498" s="601"/>
      <c r="K498" s="601"/>
      <c r="L498" s="601"/>
      <c r="M498" s="601"/>
      <c r="N498" s="601"/>
      <c r="O498" s="689"/>
      <c r="P498" s="689" t="s">
        <v>255</v>
      </c>
      <c r="Q498" s="601"/>
      <c r="R498" s="601"/>
    </row>
    <row r="499" spans="2:18">
      <c r="B499" s="601"/>
      <c r="C499" s="601"/>
      <c r="D499" s="601"/>
      <c r="E499" s="601"/>
      <c r="F499" s="600"/>
      <c r="G499" s="601"/>
      <c r="H499" s="601"/>
      <c r="I499" s="601"/>
      <c r="J499" s="601"/>
      <c r="K499" s="601"/>
      <c r="L499" s="601"/>
      <c r="M499" s="601"/>
      <c r="N499" s="601"/>
      <c r="O499" s="687"/>
      <c r="P499" s="771" t="s">
        <v>256</v>
      </c>
      <c r="Q499" s="601"/>
      <c r="R499" s="601"/>
    </row>
    <row r="500" spans="2:18">
      <c r="B500" s="597" t="s">
        <v>47</v>
      </c>
      <c r="C500" s="598"/>
      <c r="D500" s="598"/>
      <c r="E500" s="599"/>
      <c r="F500" s="600"/>
      <c r="G500" s="601"/>
      <c r="H500" s="601"/>
      <c r="I500" s="601"/>
      <c r="J500" s="601"/>
      <c r="K500" s="601"/>
      <c r="L500" s="601"/>
      <c r="M500" s="601"/>
      <c r="N500" s="601"/>
      <c r="O500" s="601"/>
      <c r="P500" s="601"/>
      <c r="Q500" s="601"/>
      <c r="R500" s="601"/>
    </row>
    <row r="501" spans="2:18">
      <c r="B501" s="603" t="s">
        <v>48</v>
      </c>
      <c r="C501" s="604"/>
      <c r="D501" s="604"/>
      <c r="E501" s="605"/>
      <c r="F501" s="600"/>
      <c r="G501" s="601"/>
      <c r="H501" s="601"/>
      <c r="I501" s="601"/>
      <c r="J501" s="601"/>
      <c r="K501" s="601"/>
      <c r="L501" s="601"/>
      <c r="M501" s="601"/>
      <c r="N501" s="601"/>
      <c r="O501" s="601"/>
      <c r="P501" s="601"/>
      <c r="Q501" s="601"/>
      <c r="R501" s="601"/>
    </row>
    <row r="502" spans="2:18" ht="16.5">
      <c r="B502" s="601"/>
      <c r="C502" s="601"/>
      <c r="D502" s="601"/>
      <c r="E502" s="601"/>
      <c r="F502" s="600"/>
      <c r="G502" s="601"/>
      <c r="H502" s="606" t="s">
        <v>49</v>
      </c>
      <c r="I502" s="606"/>
      <c r="J502" s="606"/>
      <c r="K502" s="606"/>
      <c r="L502" s="607"/>
      <c r="M502" s="607"/>
      <c r="N502" s="601"/>
      <c r="O502" s="601"/>
      <c r="P502" s="601"/>
      <c r="Q502" s="601"/>
      <c r="R502" s="601"/>
    </row>
    <row r="503" spans="2:18" ht="16.5">
      <c r="B503" s="601"/>
      <c r="C503" s="601"/>
      <c r="D503" s="601"/>
      <c r="E503" s="601"/>
      <c r="F503" s="600"/>
      <c r="G503" s="601"/>
      <c r="H503" s="606" t="s">
        <v>50</v>
      </c>
      <c r="I503" s="606"/>
      <c r="J503" s="606"/>
      <c r="K503" s="606"/>
      <c r="L503" s="607"/>
      <c r="M503" s="607"/>
      <c r="N503" s="601"/>
      <c r="O503" s="601"/>
      <c r="P503" s="601"/>
      <c r="Q503" s="601"/>
      <c r="R503" s="601"/>
    </row>
    <row r="504" spans="2:18" ht="16.5">
      <c r="B504" s="601"/>
      <c r="C504" s="601"/>
      <c r="D504" s="601"/>
      <c r="E504" s="601"/>
      <c r="F504" s="600"/>
      <c r="G504" s="601"/>
      <c r="H504" s="606" t="s">
        <v>247</v>
      </c>
      <c r="I504" s="606"/>
      <c r="J504" s="606"/>
      <c r="K504" s="606"/>
      <c r="L504" s="607"/>
      <c r="M504" s="607"/>
      <c r="N504" s="601"/>
      <c r="O504" s="601"/>
      <c r="P504" s="601"/>
      <c r="Q504" s="601"/>
      <c r="R504" s="601"/>
    </row>
    <row r="505" spans="2:18" ht="16.5">
      <c r="B505" s="608" t="s">
        <v>52</v>
      </c>
      <c r="C505" s="608"/>
      <c r="D505" s="609" t="s">
        <v>3</v>
      </c>
      <c r="E505" s="601" t="s">
        <v>53</v>
      </c>
      <c r="F505" s="600"/>
      <c r="G505" s="601"/>
      <c r="H505" s="607"/>
      <c r="I505" s="607"/>
      <c r="J505" s="607"/>
      <c r="K505" s="607"/>
      <c r="L505" s="607"/>
      <c r="M505" s="607"/>
      <c r="N505" s="608"/>
      <c r="O505" s="608"/>
      <c r="P505" s="601"/>
      <c r="Q505" s="601"/>
      <c r="R505" s="601"/>
    </row>
    <row r="506" spans="2:18" ht="16.5">
      <c r="B506" s="727" t="s">
        <v>54</v>
      </c>
      <c r="C506" s="608"/>
      <c r="D506" s="609" t="s">
        <v>3</v>
      </c>
      <c r="E506" s="601" t="s">
        <v>257</v>
      </c>
      <c r="F506" s="600"/>
      <c r="G506" s="601"/>
      <c r="H506" s="607"/>
      <c r="I506" s="607"/>
      <c r="J506" s="607"/>
      <c r="K506" s="607"/>
      <c r="L506" s="607"/>
      <c r="M506" s="607"/>
      <c r="N506" s="608"/>
      <c r="O506" s="608"/>
      <c r="P506" s="601"/>
      <c r="Q506" s="601"/>
      <c r="R506" s="601"/>
    </row>
    <row r="507" spans="2:18" ht="16.5">
      <c r="B507" s="727" t="s">
        <v>56</v>
      </c>
      <c r="C507" s="727"/>
      <c r="D507" s="728" t="s">
        <v>3</v>
      </c>
      <c r="E507" s="601" t="s">
        <v>258</v>
      </c>
      <c r="F507" s="824"/>
      <c r="G507" s="824"/>
      <c r="H507" s="824"/>
      <c r="I507" s="607"/>
      <c r="J507" s="607"/>
      <c r="K507" s="607"/>
      <c r="L507" s="607"/>
      <c r="M507" s="601"/>
      <c r="N507" s="601"/>
      <c r="O507" s="601"/>
      <c r="P507" s="608"/>
      <c r="Q507" s="608"/>
      <c r="R507" s="601"/>
    </row>
    <row r="508" spans="2:18">
      <c r="B508" s="608" t="s">
        <v>58</v>
      </c>
      <c r="C508" s="608"/>
      <c r="D508" s="609" t="s">
        <v>3</v>
      </c>
      <c r="E508" s="601" t="s">
        <v>59</v>
      </c>
      <c r="F508" s="600"/>
      <c r="G508" s="601"/>
      <c r="H508" s="601"/>
      <c r="I508" s="601"/>
      <c r="J508" s="601"/>
      <c r="K508" s="601"/>
      <c r="L508" s="601"/>
      <c r="M508" s="601"/>
      <c r="N508" s="601" t="str">
        <f>N481</f>
        <v>Keadaan Bulan Mei 2025</v>
      </c>
      <c r="O508" s="601"/>
      <c r="P508" s="601"/>
      <c r="Q508" s="601"/>
      <c r="R508" s="601"/>
    </row>
    <row r="509" spans="2:18" ht="15.75" thickBot="1">
      <c r="B509" s="608"/>
      <c r="C509" s="608"/>
      <c r="D509" s="608"/>
      <c r="E509" s="601"/>
      <c r="F509" s="600"/>
      <c r="G509" s="601"/>
      <c r="H509" s="601"/>
      <c r="I509" s="601"/>
      <c r="J509" s="601"/>
      <c r="K509" s="601"/>
      <c r="L509" s="601"/>
      <c r="M509" s="601"/>
      <c r="N509" s="601"/>
      <c r="O509" s="601"/>
      <c r="P509" s="600"/>
      <c r="Q509" s="600"/>
      <c r="R509" s="601"/>
    </row>
    <row r="510" spans="2:18" ht="15.75" thickTop="1">
      <c r="B510" s="610" t="s">
        <v>61</v>
      </c>
      <c r="C510" s="611" t="s">
        <v>62</v>
      </c>
      <c r="D510" s="612"/>
      <c r="E510" s="613"/>
      <c r="F510" s="614" t="s">
        <v>63</v>
      </c>
      <c r="G510" s="615" t="s">
        <v>64</v>
      </c>
      <c r="H510" s="616"/>
      <c r="I510" s="617" t="s">
        <v>65</v>
      </c>
      <c r="J510" s="617" t="s">
        <v>66</v>
      </c>
      <c r="K510" s="617" t="s">
        <v>67</v>
      </c>
      <c r="L510" s="617" t="s">
        <v>68</v>
      </c>
      <c r="M510" s="618" t="s">
        <v>69</v>
      </c>
      <c r="N510" s="619"/>
      <c r="O510" s="618" t="s">
        <v>70</v>
      </c>
      <c r="P510" s="620"/>
      <c r="Q510" s="620"/>
      <c r="R510" s="621" t="s">
        <v>71</v>
      </c>
    </row>
    <row r="511" spans="2:18">
      <c r="B511" s="622"/>
      <c r="C511" s="623"/>
      <c r="D511" s="624"/>
      <c r="E511" s="625"/>
      <c r="F511" s="626"/>
      <c r="G511" s="627" t="s">
        <v>72</v>
      </c>
      <c r="H511" s="627" t="s">
        <v>73</v>
      </c>
      <c r="I511" s="628"/>
      <c r="J511" s="627"/>
      <c r="K511" s="627"/>
      <c r="L511" s="629"/>
      <c r="M511" s="627" t="s">
        <v>16</v>
      </c>
      <c r="N511" s="630" t="s">
        <v>15</v>
      </c>
      <c r="O511" s="630" t="s">
        <v>16</v>
      </c>
      <c r="P511" s="631" t="s">
        <v>15</v>
      </c>
      <c r="Q511" s="632"/>
      <c r="R511" s="633"/>
    </row>
    <row r="512" spans="2:18">
      <c r="B512" s="634"/>
      <c r="C512" s="635"/>
      <c r="D512" s="636"/>
      <c r="E512" s="637"/>
      <c r="F512" s="638"/>
      <c r="G512" s="639"/>
      <c r="H512" s="639"/>
      <c r="I512" s="640"/>
      <c r="J512" s="639"/>
      <c r="K512" s="639"/>
      <c r="L512" s="641"/>
      <c r="M512" s="640"/>
      <c r="N512" s="639"/>
      <c r="O512" s="639"/>
      <c r="P512" s="642" t="s">
        <v>74</v>
      </c>
      <c r="Q512" s="643" t="s">
        <v>18</v>
      </c>
      <c r="R512" s="633"/>
    </row>
    <row r="513" spans="2:19">
      <c r="B513" s="644">
        <v>1</v>
      </c>
      <c r="C513" s="645">
        <v>2</v>
      </c>
      <c r="D513" s="646"/>
      <c r="E513" s="647"/>
      <c r="F513" s="648">
        <v>3</v>
      </c>
      <c r="G513" s="649">
        <v>4</v>
      </c>
      <c r="H513" s="649">
        <v>5</v>
      </c>
      <c r="I513" s="649">
        <v>6</v>
      </c>
      <c r="J513" s="649">
        <v>7</v>
      </c>
      <c r="K513" s="649">
        <v>8</v>
      </c>
      <c r="L513" s="649">
        <v>9</v>
      </c>
      <c r="M513" s="649">
        <v>10</v>
      </c>
      <c r="N513" s="649">
        <v>11</v>
      </c>
      <c r="O513" s="649">
        <v>12</v>
      </c>
      <c r="P513" s="649">
        <v>13</v>
      </c>
      <c r="Q513" s="650">
        <v>14</v>
      </c>
      <c r="R513" s="651">
        <v>15</v>
      </c>
    </row>
    <row r="514" spans="2:19">
      <c r="B514" s="710">
        <v>2</v>
      </c>
      <c r="C514" s="601" t="s">
        <v>87</v>
      </c>
      <c r="D514" s="720"/>
      <c r="E514" s="833"/>
      <c r="F514" s="655"/>
      <c r="G514" s="665"/>
      <c r="H514" s="665"/>
      <c r="I514" s="828">
        <v>0</v>
      </c>
      <c r="J514" s="834"/>
      <c r="K514" s="666" t="s">
        <v>78</v>
      </c>
      <c r="L514" s="829" t="e">
        <f>I514/I517*100</f>
        <v>#DIV/0!</v>
      </c>
      <c r="M514" s="830" t="e">
        <f t="shared" ref="M514:M516" si="41">P514/I514*100</f>
        <v>#DIV/0!</v>
      </c>
      <c r="N514" s="831" t="e">
        <f t="shared" ref="N514:N516" si="42">P514/I514</f>
        <v>#DIV/0!</v>
      </c>
      <c r="O514" s="831" t="e">
        <f t="shared" ref="O514:O516" si="43">L514*M514/100</f>
        <v>#DIV/0!</v>
      </c>
      <c r="P514" s="828"/>
      <c r="Q514" s="942" t="e">
        <f t="shared" ref="Q514:Q516" si="44">L514*M514/100</f>
        <v>#DIV/0!</v>
      </c>
      <c r="R514" s="664">
        <f t="shared" ref="R514:R516" si="45">I514-P514</f>
        <v>0</v>
      </c>
    </row>
    <row r="515" spans="2:19">
      <c r="B515" s="652">
        <v>3</v>
      </c>
      <c r="C515" s="653" t="s">
        <v>259</v>
      </c>
      <c r="D515" s="601"/>
      <c r="E515" s="654"/>
      <c r="F515" s="655"/>
      <c r="G515" s="665"/>
      <c r="H515" s="665"/>
      <c r="I515" s="828">
        <v>0</v>
      </c>
      <c r="J515" s="834"/>
      <c r="K515" s="666" t="s">
        <v>78</v>
      </c>
      <c r="L515" s="835" t="e">
        <f>I515/I517*100</f>
        <v>#DIV/0!</v>
      </c>
      <c r="M515" s="830" t="e">
        <f t="shared" si="41"/>
        <v>#DIV/0!</v>
      </c>
      <c r="N515" s="831" t="e">
        <f t="shared" si="42"/>
        <v>#DIV/0!</v>
      </c>
      <c r="O515" s="831" t="e">
        <f t="shared" si="43"/>
        <v>#DIV/0!</v>
      </c>
      <c r="P515" s="828"/>
      <c r="Q515" s="942" t="e">
        <f t="shared" si="44"/>
        <v>#DIV/0!</v>
      </c>
      <c r="R515" s="664">
        <f t="shared" si="45"/>
        <v>0</v>
      </c>
    </row>
    <row r="516" spans="2:19">
      <c r="B516" s="652">
        <v>4</v>
      </c>
      <c r="C516" s="653" t="s">
        <v>260</v>
      </c>
      <c r="D516" s="601"/>
      <c r="E516" s="654"/>
      <c r="F516" s="655"/>
      <c r="G516" s="665"/>
      <c r="H516" s="665"/>
      <c r="I516" s="828">
        <v>0</v>
      </c>
      <c r="J516" s="658"/>
      <c r="K516" s="666" t="s">
        <v>78</v>
      </c>
      <c r="L516" s="829" t="e">
        <f>I516/I517*100</f>
        <v>#DIV/0!</v>
      </c>
      <c r="M516" s="830" t="e">
        <f t="shared" si="41"/>
        <v>#DIV/0!</v>
      </c>
      <c r="N516" s="831" t="e">
        <f t="shared" si="42"/>
        <v>#DIV/0!</v>
      </c>
      <c r="O516" s="831" t="e">
        <f t="shared" si="43"/>
        <v>#DIV/0!</v>
      </c>
      <c r="P516" s="836"/>
      <c r="Q516" s="942" t="e">
        <f t="shared" si="44"/>
        <v>#DIV/0!</v>
      </c>
      <c r="R516" s="664">
        <f t="shared" si="45"/>
        <v>0</v>
      </c>
    </row>
    <row r="517" spans="2:19" ht="21" thickBot="1">
      <c r="B517" s="675" t="s">
        <v>80</v>
      </c>
      <c r="C517" s="676"/>
      <c r="D517" s="676"/>
      <c r="E517" s="676"/>
      <c r="F517" s="676"/>
      <c r="G517" s="676"/>
      <c r="H517" s="677"/>
      <c r="I517" s="678">
        <f>SUM(I514:I516)</f>
        <v>0</v>
      </c>
      <c r="J517" s="679" t="s">
        <v>81</v>
      </c>
      <c r="K517" s="680"/>
      <c r="L517" s="681" t="e">
        <f>SUM(L514:L516)</f>
        <v>#DIV/0!</v>
      </c>
      <c r="M517" s="682"/>
      <c r="N517" s="682" t="e">
        <f>SUM(N514:N516)</f>
        <v>#DIV/0!</v>
      </c>
      <c r="O517" s="682" t="e">
        <f>SUM(O514:O516)</f>
        <v>#DIV/0!</v>
      </c>
      <c r="P517" s="683">
        <f>SUM(P514:P516)</f>
        <v>0</v>
      </c>
      <c r="Q517" s="684" t="e">
        <f>SUM(Q514:Q516)</f>
        <v>#DIV/0!</v>
      </c>
      <c r="R517" s="685">
        <f>SUM(R514:R516)</f>
        <v>0</v>
      </c>
    </row>
    <row r="518" spans="2:19" ht="15.75" thickTop="1">
      <c r="B518" s="601"/>
      <c r="C518" s="601"/>
      <c r="D518" s="601"/>
      <c r="E518" s="601"/>
      <c r="F518" s="600"/>
      <c r="G518" s="601"/>
      <c r="H518" s="601"/>
      <c r="I518" s="601"/>
      <c r="J518" s="601"/>
      <c r="K518" s="601"/>
      <c r="L518" s="601"/>
      <c r="M518" s="601"/>
      <c r="N518" s="601"/>
      <c r="O518" s="601"/>
      <c r="P518" s="601"/>
      <c r="Q518" s="601"/>
      <c r="R518" s="601"/>
    </row>
    <row r="519" spans="2:19">
      <c r="B519" s="601"/>
      <c r="C519" s="601"/>
      <c r="D519" s="601"/>
      <c r="E519" s="601"/>
      <c r="F519" s="600"/>
      <c r="G519" s="601"/>
      <c r="H519" s="601"/>
      <c r="I519" s="686"/>
      <c r="J519" s="601"/>
      <c r="K519" s="601"/>
      <c r="L519" s="601"/>
      <c r="M519" s="601"/>
      <c r="N519" s="601"/>
      <c r="O519" s="687"/>
      <c r="P519" s="687" t="str">
        <f>P493</f>
        <v>Polebunging, 31 Mei 2025</v>
      </c>
      <c r="Q519" s="601"/>
      <c r="R519" s="601"/>
    </row>
    <row r="520" spans="2:19">
      <c r="B520" s="601"/>
      <c r="C520" s="601"/>
      <c r="D520" s="601"/>
      <c r="E520" s="601"/>
      <c r="F520" s="600"/>
      <c r="G520" s="601"/>
      <c r="H520" s="601"/>
      <c r="I520" s="601"/>
      <c r="J520" s="601"/>
      <c r="K520" s="601"/>
      <c r="L520" s="601"/>
      <c r="M520" s="601"/>
      <c r="N520" s="601"/>
      <c r="O520" s="688"/>
      <c r="P520" s="688" t="s">
        <v>83</v>
      </c>
      <c r="Q520" s="601"/>
      <c r="R520" s="601"/>
    </row>
    <row r="521" spans="2:19">
      <c r="B521" s="601"/>
      <c r="C521" s="601"/>
      <c r="D521" s="601"/>
      <c r="E521" s="601"/>
      <c r="F521" s="600"/>
      <c r="G521" s="601"/>
      <c r="H521" s="601"/>
      <c r="I521" s="686"/>
      <c r="J521" s="601"/>
      <c r="K521" s="601"/>
      <c r="L521" s="601"/>
      <c r="M521" s="601"/>
      <c r="N521" s="601"/>
      <c r="O521" s="688"/>
      <c r="P521" s="688"/>
      <c r="Q521" s="601"/>
      <c r="R521" s="601"/>
    </row>
    <row r="522" spans="2:19">
      <c r="B522" s="601"/>
      <c r="C522" s="601"/>
      <c r="D522" s="601"/>
      <c r="E522" s="601"/>
      <c r="F522" s="600"/>
      <c r="G522" s="601"/>
      <c r="H522" s="601"/>
      <c r="I522" s="601"/>
      <c r="J522" s="601"/>
      <c r="K522" s="601"/>
      <c r="L522" s="601"/>
      <c r="M522" s="601"/>
      <c r="N522" s="601"/>
      <c r="O522" s="688"/>
      <c r="P522" s="688"/>
      <c r="Q522" s="601"/>
      <c r="R522" s="601"/>
    </row>
    <row r="523" spans="2:19">
      <c r="B523" s="601"/>
      <c r="C523" s="601"/>
      <c r="D523" s="601"/>
      <c r="E523" s="601"/>
      <c r="F523" s="600"/>
      <c r="G523" s="601"/>
      <c r="H523" s="601"/>
      <c r="I523" s="601"/>
      <c r="J523" s="601"/>
      <c r="K523" s="601"/>
      <c r="L523" s="601"/>
      <c r="M523" s="601"/>
      <c r="N523" s="601"/>
      <c r="O523" s="601"/>
      <c r="P523" s="601"/>
      <c r="Q523" s="601"/>
      <c r="R523" s="601"/>
    </row>
    <row r="524" spans="2:19">
      <c r="B524" s="601"/>
      <c r="C524" s="601"/>
      <c r="D524" s="601"/>
      <c r="E524" s="601"/>
      <c r="F524" s="600"/>
      <c r="G524" s="601"/>
      <c r="H524" s="601"/>
      <c r="I524" s="601"/>
      <c r="J524" s="601"/>
      <c r="K524" s="601"/>
      <c r="L524" s="601"/>
      <c r="M524" s="601"/>
      <c r="N524" s="601"/>
      <c r="O524" s="689"/>
      <c r="P524" s="689" t="str">
        <f>P412</f>
        <v>NUR KAMAR, S.Kel</v>
      </c>
      <c r="Q524" s="601"/>
      <c r="R524" s="601"/>
    </row>
    <row r="525" spans="2:19">
      <c r="B525" s="601"/>
      <c r="C525" s="601"/>
      <c r="D525" s="601"/>
      <c r="E525" s="601"/>
      <c r="F525" s="600"/>
      <c r="G525" s="601"/>
      <c r="H525" s="601"/>
      <c r="I525" s="601"/>
      <c r="J525" s="601"/>
      <c r="K525" s="601"/>
      <c r="L525" s="601"/>
      <c r="M525" s="601"/>
      <c r="N525" s="601"/>
      <c r="O525" s="687"/>
      <c r="P525" s="771" t="str">
        <f>P413</f>
        <v>Nip. 19800222 201101 1 006</v>
      </c>
      <c r="Q525" s="601"/>
      <c r="R525" s="601"/>
    </row>
    <row r="526" spans="2:19">
      <c r="B526" s="601"/>
      <c r="C526" s="601"/>
      <c r="D526" s="601"/>
      <c r="E526" s="601"/>
      <c r="F526" s="600"/>
      <c r="G526" s="601"/>
      <c r="H526" s="601"/>
      <c r="I526" s="601"/>
      <c r="J526" s="601"/>
      <c r="K526" s="601"/>
      <c r="L526" s="601"/>
      <c r="M526" s="601"/>
      <c r="N526" s="601"/>
      <c r="O526" s="687"/>
      <c r="P526" s="837"/>
      <c r="Q526" s="601"/>
      <c r="R526" s="601"/>
    </row>
    <row r="527" spans="2:19">
      <c r="B527" s="601"/>
      <c r="C527" s="601"/>
      <c r="D527" s="601"/>
      <c r="E527" s="601"/>
      <c r="F527" s="600"/>
      <c r="G527" s="601"/>
      <c r="H527" s="601"/>
      <c r="I527" s="601"/>
      <c r="J527" s="601"/>
      <c r="K527" s="601"/>
      <c r="L527" s="601"/>
      <c r="M527" s="601"/>
      <c r="N527" s="601"/>
      <c r="O527" s="687"/>
      <c r="P527" s="837"/>
      <c r="Q527" s="601"/>
      <c r="R527" s="601"/>
    </row>
    <row r="528" spans="2:19">
      <c r="B528" s="597" t="s">
        <v>47</v>
      </c>
      <c r="C528" s="598"/>
      <c r="D528" s="598"/>
      <c r="E528" s="599"/>
      <c r="F528" s="600"/>
      <c r="G528" s="601"/>
      <c r="H528" s="601"/>
      <c r="I528" s="601"/>
      <c r="J528" s="601"/>
      <c r="K528" s="601"/>
      <c r="L528" s="601"/>
      <c r="M528" s="601"/>
      <c r="N528" s="601"/>
      <c r="O528" s="601"/>
      <c r="P528" s="601"/>
      <c r="Q528" s="601"/>
      <c r="R528" s="601"/>
      <c r="S528" s="601"/>
    </row>
    <row r="529" spans="2:19">
      <c r="B529" s="603" t="s">
        <v>48</v>
      </c>
      <c r="C529" s="604"/>
      <c r="D529" s="604"/>
      <c r="E529" s="605"/>
      <c r="F529" s="600"/>
      <c r="G529" s="601"/>
      <c r="H529" s="601"/>
      <c r="I529" s="601"/>
      <c r="J529" s="601"/>
      <c r="K529" s="601"/>
      <c r="L529" s="601"/>
      <c r="M529" s="601"/>
      <c r="N529" s="601"/>
      <c r="O529" s="601"/>
      <c r="P529" s="601"/>
      <c r="Q529" s="601"/>
      <c r="R529" s="601"/>
      <c r="S529" s="601"/>
    </row>
    <row r="530" spans="2:19" ht="16.5">
      <c r="B530" s="601"/>
      <c r="C530" s="601"/>
      <c r="D530" s="601"/>
      <c r="E530" s="601"/>
      <c r="F530" s="600"/>
      <c r="G530" s="601"/>
      <c r="H530" s="606" t="s">
        <v>49</v>
      </c>
      <c r="I530" s="606"/>
      <c r="J530" s="606"/>
      <c r="K530" s="606"/>
      <c r="L530" s="607"/>
      <c r="M530" s="607"/>
      <c r="N530" s="601"/>
      <c r="O530" s="601"/>
      <c r="P530" s="601"/>
      <c r="Q530" s="601"/>
      <c r="R530" s="601"/>
    </row>
    <row r="531" spans="2:19" ht="16.5">
      <c r="B531" s="601"/>
      <c r="C531" s="601"/>
      <c r="D531" s="601"/>
      <c r="E531" s="601"/>
      <c r="F531" s="600"/>
      <c r="G531" s="601"/>
      <c r="H531" s="606" t="s">
        <v>50</v>
      </c>
      <c r="I531" s="606"/>
      <c r="J531" s="606"/>
      <c r="K531" s="606"/>
      <c r="L531" s="607"/>
      <c r="M531" s="607"/>
      <c r="N531" s="601"/>
      <c r="O531" s="601"/>
      <c r="P531" s="601"/>
      <c r="Q531" s="601"/>
      <c r="R531" s="601"/>
    </row>
    <row r="532" spans="2:19" ht="16.5">
      <c r="B532" s="601"/>
      <c r="C532" s="601"/>
      <c r="D532" s="601"/>
      <c r="E532" s="601"/>
      <c r="F532" s="600"/>
      <c r="G532" s="601"/>
      <c r="H532" s="606" t="str">
        <f>H477</f>
        <v>TAHUN ANGGARAN 2025</v>
      </c>
      <c r="I532" s="606"/>
      <c r="J532" s="606"/>
      <c r="K532" s="606"/>
      <c r="L532" s="607"/>
      <c r="M532" s="607"/>
      <c r="N532" s="601"/>
      <c r="O532" s="601"/>
      <c r="P532" s="601"/>
      <c r="Q532" s="601"/>
      <c r="R532" s="601"/>
    </row>
    <row r="533" spans="2:19" ht="16.5">
      <c r="B533" s="608" t="s">
        <v>52</v>
      </c>
      <c r="C533" s="608"/>
      <c r="D533" s="609" t="s">
        <v>3</v>
      </c>
      <c r="E533" s="601" t="s">
        <v>53</v>
      </c>
      <c r="F533" s="600"/>
      <c r="G533" s="601"/>
      <c r="H533" s="607"/>
      <c r="I533" s="607"/>
      <c r="J533" s="607"/>
      <c r="K533" s="607"/>
      <c r="L533" s="607"/>
      <c r="M533" s="607"/>
      <c r="N533" s="608"/>
      <c r="O533" s="608"/>
      <c r="P533" s="601"/>
      <c r="Q533" s="601"/>
      <c r="R533" s="601"/>
    </row>
    <row r="534" spans="2:19" ht="16.5">
      <c r="B534" s="727" t="s">
        <v>54</v>
      </c>
      <c r="C534" s="608"/>
      <c r="D534" s="609" t="s">
        <v>3</v>
      </c>
      <c r="E534" s="601" t="s">
        <v>158</v>
      </c>
      <c r="F534" s="600"/>
      <c r="G534" s="601"/>
      <c r="H534" s="607"/>
      <c r="I534" s="607"/>
      <c r="J534" s="607"/>
      <c r="K534" s="607"/>
      <c r="L534" s="607"/>
      <c r="M534" s="607"/>
      <c r="N534" s="608"/>
      <c r="O534" s="608"/>
      <c r="P534" s="601"/>
      <c r="Q534" s="601"/>
      <c r="R534" s="601"/>
    </row>
    <row r="535" spans="2:19" ht="53.25" customHeight="1">
      <c r="B535" s="727" t="s">
        <v>56</v>
      </c>
      <c r="C535" s="727"/>
      <c r="D535" s="728" t="s">
        <v>3</v>
      </c>
      <c r="E535" s="838" t="s">
        <v>159</v>
      </c>
      <c r="F535" s="824"/>
      <c r="G535" s="824"/>
      <c r="H535" s="824"/>
      <c r="I535" s="607"/>
      <c r="J535" s="607"/>
      <c r="K535" s="607"/>
      <c r="L535" s="607"/>
      <c r="M535" s="601"/>
      <c r="N535" s="601"/>
      <c r="O535" s="601"/>
      <c r="P535" s="608"/>
      <c r="Q535" s="608"/>
      <c r="R535" s="601"/>
    </row>
    <row r="536" spans="2:19">
      <c r="B536" s="608" t="s">
        <v>58</v>
      </c>
      <c r="C536" s="608"/>
      <c r="D536" s="609" t="s">
        <v>3</v>
      </c>
      <c r="E536" s="601" t="s">
        <v>59</v>
      </c>
      <c r="F536" s="600"/>
      <c r="G536" s="601"/>
      <c r="H536" s="601"/>
      <c r="I536" s="601"/>
      <c r="J536" s="601"/>
      <c r="K536" s="601"/>
      <c r="L536" s="601"/>
      <c r="M536" s="601"/>
      <c r="N536" s="601" t="str">
        <f>N323</f>
        <v>Keadaan Bulan Mei 2025</v>
      </c>
      <c r="O536" s="601"/>
      <c r="P536" s="601"/>
      <c r="Q536" s="601"/>
      <c r="R536" s="601"/>
    </row>
    <row r="537" spans="2:19" ht="15.75" thickBot="1">
      <c r="B537" s="608"/>
      <c r="C537" s="608"/>
      <c r="D537" s="608"/>
      <c r="E537" s="601"/>
      <c r="F537" s="600"/>
      <c r="G537" s="601"/>
      <c r="H537" s="601"/>
      <c r="I537" s="601"/>
      <c r="J537" s="601"/>
      <c r="K537" s="601"/>
      <c r="L537" s="601"/>
      <c r="M537" s="601"/>
      <c r="N537" s="601"/>
      <c r="O537" s="601"/>
      <c r="P537" s="600"/>
      <c r="Q537" s="600"/>
      <c r="R537" s="601"/>
    </row>
    <row r="538" spans="2:19" ht="42" customHeight="1" thickTop="1">
      <c r="B538" s="610" t="s">
        <v>61</v>
      </c>
      <c r="C538" s="611" t="s">
        <v>62</v>
      </c>
      <c r="D538" s="612"/>
      <c r="E538" s="613"/>
      <c r="F538" s="614" t="s">
        <v>63</v>
      </c>
      <c r="G538" s="615" t="s">
        <v>64</v>
      </c>
      <c r="H538" s="616"/>
      <c r="I538" s="617" t="s">
        <v>65</v>
      </c>
      <c r="J538" s="617" t="s">
        <v>66</v>
      </c>
      <c r="K538" s="617" t="s">
        <v>67</v>
      </c>
      <c r="L538" s="617" t="s">
        <v>68</v>
      </c>
      <c r="M538" s="618" t="s">
        <v>69</v>
      </c>
      <c r="N538" s="619"/>
      <c r="O538" s="618" t="s">
        <v>70</v>
      </c>
      <c r="P538" s="620"/>
      <c r="Q538" s="620"/>
      <c r="R538" s="621" t="s">
        <v>71</v>
      </c>
    </row>
    <row r="539" spans="2:19">
      <c r="B539" s="622"/>
      <c r="C539" s="623"/>
      <c r="D539" s="624"/>
      <c r="E539" s="625"/>
      <c r="F539" s="626"/>
      <c r="G539" s="627" t="s">
        <v>72</v>
      </c>
      <c r="H539" s="627" t="s">
        <v>73</v>
      </c>
      <c r="I539" s="628"/>
      <c r="J539" s="627"/>
      <c r="K539" s="627"/>
      <c r="L539" s="629"/>
      <c r="M539" s="627" t="s">
        <v>16</v>
      </c>
      <c r="N539" s="630" t="s">
        <v>15</v>
      </c>
      <c r="O539" s="630" t="s">
        <v>16</v>
      </c>
      <c r="P539" s="631" t="s">
        <v>15</v>
      </c>
      <c r="Q539" s="632"/>
      <c r="R539" s="633"/>
    </row>
    <row r="540" spans="2:19">
      <c r="B540" s="634"/>
      <c r="C540" s="635"/>
      <c r="D540" s="636"/>
      <c r="E540" s="637"/>
      <c r="F540" s="638"/>
      <c r="G540" s="639"/>
      <c r="H540" s="639"/>
      <c r="I540" s="640"/>
      <c r="J540" s="639"/>
      <c r="K540" s="639"/>
      <c r="L540" s="641"/>
      <c r="M540" s="640"/>
      <c r="N540" s="639"/>
      <c r="O540" s="639"/>
      <c r="P540" s="642" t="s">
        <v>74</v>
      </c>
      <c r="Q540" s="643" t="s">
        <v>18</v>
      </c>
      <c r="R540" s="633"/>
    </row>
    <row r="541" spans="2:19">
      <c r="B541" s="644">
        <v>1</v>
      </c>
      <c r="C541" s="645">
        <v>2</v>
      </c>
      <c r="D541" s="646"/>
      <c r="E541" s="647"/>
      <c r="F541" s="648">
        <v>3</v>
      </c>
      <c r="G541" s="649">
        <v>4</v>
      </c>
      <c r="H541" s="649">
        <v>5</v>
      </c>
      <c r="I541" s="649">
        <v>6</v>
      </c>
      <c r="J541" s="649">
        <v>7</v>
      </c>
      <c r="K541" s="649">
        <v>8</v>
      </c>
      <c r="L541" s="649">
        <v>9</v>
      </c>
      <c r="M541" s="649">
        <v>10</v>
      </c>
      <c r="N541" s="649">
        <v>11</v>
      </c>
      <c r="O541" s="649">
        <v>12</v>
      </c>
      <c r="P541" s="649">
        <v>13</v>
      </c>
      <c r="Q541" s="650">
        <v>14</v>
      </c>
      <c r="R541" s="651">
        <v>15</v>
      </c>
    </row>
    <row r="542" spans="2:19">
      <c r="B542" s="710">
        <v>1</v>
      </c>
      <c r="C542" s="825" t="s">
        <v>75</v>
      </c>
      <c r="D542" s="826"/>
      <c r="E542" s="827"/>
      <c r="F542" s="655"/>
      <c r="G542" s="656" t="s">
        <v>76</v>
      </c>
      <c r="H542" s="656" t="s">
        <v>77</v>
      </c>
      <c r="I542" s="828">
        <v>522500</v>
      </c>
      <c r="J542" s="658" t="s">
        <v>78</v>
      </c>
      <c r="K542" s="659" t="s">
        <v>78</v>
      </c>
      <c r="L542" s="829">
        <f>I542/I547*100</f>
        <v>32.443340577460418</v>
      </c>
      <c r="M542" s="830">
        <f t="shared" ref="M542:M546" si="46">P542/I542*100</f>
        <v>0</v>
      </c>
      <c r="N542" s="831">
        <f t="shared" ref="N542:N546" si="47">P542/I542</f>
        <v>0</v>
      </c>
      <c r="O542" s="831">
        <f t="shared" ref="O542:O546" si="48">L542*M542/100</f>
        <v>0</v>
      </c>
      <c r="P542" s="828"/>
      <c r="Q542" s="942">
        <f t="shared" ref="Q542:Q546" si="49">L542*M542/100</f>
        <v>0</v>
      </c>
      <c r="R542" s="664">
        <f t="shared" ref="R542:R546" si="50">I542-P542</f>
        <v>522500</v>
      </c>
    </row>
    <row r="543" spans="2:19">
      <c r="B543" s="652">
        <v>2</v>
      </c>
      <c r="C543" s="653" t="s">
        <v>87</v>
      </c>
      <c r="D543" s="601"/>
      <c r="E543" s="654"/>
      <c r="F543" s="655"/>
      <c r="G543" s="665"/>
      <c r="H543" s="665"/>
      <c r="I543" s="828">
        <v>636000</v>
      </c>
      <c r="J543" s="834"/>
      <c r="K543" s="666" t="s">
        <v>78</v>
      </c>
      <c r="L543" s="835">
        <f>I543/I547*100</f>
        <v>39.490841353616887</v>
      </c>
      <c r="M543" s="830">
        <f t="shared" si="46"/>
        <v>0</v>
      </c>
      <c r="N543" s="831">
        <f t="shared" si="47"/>
        <v>0</v>
      </c>
      <c r="O543" s="831">
        <f t="shared" si="48"/>
        <v>0</v>
      </c>
      <c r="P543" s="828"/>
      <c r="Q543" s="942">
        <f t="shared" si="49"/>
        <v>0</v>
      </c>
      <c r="R543" s="664">
        <f t="shared" si="50"/>
        <v>636000</v>
      </c>
    </row>
    <row r="544" spans="2:19">
      <c r="B544" s="710">
        <v>3</v>
      </c>
      <c r="C544" s="653" t="s">
        <v>88</v>
      </c>
      <c r="D544" s="601"/>
      <c r="E544" s="654"/>
      <c r="F544" s="655"/>
      <c r="G544" s="665"/>
      <c r="H544" s="665"/>
      <c r="I544" s="828">
        <v>452000</v>
      </c>
      <c r="J544" s="658"/>
      <c r="K544" s="666" t="s">
        <v>78</v>
      </c>
      <c r="L544" s="829">
        <f>I544/I547*100</f>
        <v>28.065818068922692</v>
      </c>
      <c r="M544" s="830">
        <f t="shared" si="46"/>
        <v>0</v>
      </c>
      <c r="N544" s="831">
        <f t="shared" si="47"/>
        <v>0</v>
      </c>
      <c r="O544" s="831">
        <f t="shared" si="48"/>
        <v>0</v>
      </c>
      <c r="P544" s="828"/>
      <c r="Q544" s="942">
        <f t="shared" si="49"/>
        <v>0</v>
      </c>
      <c r="R544" s="664">
        <f t="shared" si="50"/>
        <v>452000</v>
      </c>
    </row>
    <row r="545" spans="2:18">
      <c r="B545" s="710">
        <v>5</v>
      </c>
      <c r="C545" s="653" t="s">
        <v>79</v>
      </c>
      <c r="D545" s="601"/>
      <c r="E545" s="654"/>
      <c r="F545" s="655"/>
      <c r="G545" s="665"/>
      <c r="H545" s="665"/>
      <c r="I545" s="828">
        <v>0</v>
      </c>
      <c r="J545" s="658"/>
      <c r="K545" s="666"/>
      <c r="L545" s="829">
        <f>I545/I547*100</f>
        <v>0</v>
      </c>
      <c r="M545" s="830" t="e">
        <f t="shared" si="46"/>
        <v>#DIV/0!</v>
      </c>
      <c r="N545" s="831" t="e">
        <f t="shared" si="47"/>
        <v>#DIV/0!</v>
      </c>
      <c r="O545" s="831" t="e">
        <f t="shared" si="48"/>
        <v>#DIV/0!</v>
      </c>
      <c r="P545" s="828"/>
      <c r="Q545" s="942" t="e">
        <f t="shared" si="49"/>
        <v>#DIV/0!</v>
      </c>
      <c r="R545" s="664">
        <f t="shared" si="50"/>
        <v>0</v>
      </c>
    </row>
    <row r="546" spans="2:18">
      <c r="B546" s="710">
        <v>6</v>
      </c>
      <c r="C546" s="653" t="s">
        <v>89</v>
      </c>
      <c r="D546" s="601"/>
      <c r="E546" s="654"/>
      <c r="F546" s="655"/>
      <c r="G546" s="665"/>
      <c r="H546" s="665"/>
      <c r="I546" s="657">
        <v>0</v>
      </c>
      <c r="J546" s="658"/>
      <c r="K546" s="666"/>
      <c r="L546" s="829">
        <f>I546/I547*100</f>
        <v>0</v>
      </c>
      <c r="M546" s="830" t="e">
        <f t="shared" si="46"/>
        <v>#DIV/0!</v>
      </c>
      <c r="N546" s="831" t="e">
        <f t="shared" si="47"/>
        <v>#DIV/0!</v>
      </c>
      <c r="O546" s="831" t="e">
        <f t="shared" si="48"/>
        <v>#DIV/0!</v>
      </c>
      <c r="P546" s="836"/>
      <c r="Q546" s="942" t="e">
        <f t="shared" si="49"/>
        <v>#DIV/0!</v>
      </c>
      <c r="R546" s="664">
        <f t="shared" si="50"/>
        <v>0</v>
      </c>
    </row>
    <row r="547" spans="2:18" ht="21" thickBot="1">
      <c r="B547" s="675" t="s">
        <v>80</v>
      </c>
      <c r="C547" s="676"/>
      <c r="D547" s="676"/>
      <c r="E547" s="676"/>
      <c r="F547" s="676"/>
      <c r="G547" s="676"/>
      <c r="H547" s="677"/>
      <c r="I547" s="678">
        <f>SUM(I542:I546)</f>
        <v>1610500</v>
      </c>
      <c r="J547" s="679" t="s">
        <v>81</v>
      </c>
      <c r="K547" s="680"/>
      <c r="L547" s="681">
        <f>SUM(L542:L546)</f>
        <v>100</v>
      </c>
      <c r="M547" s="682"/>
      <c r="N547" s="682" t="e">
        <f>SUM(N542:N546)</f>
        <v>#DIV/0!</v>
      </c>
      <c r="O547" s="682" t="e">
        <f>SUM(O542:O546)</f>
        <v>#DIV/0!</v>
      </c>
      <c r="P547" s="683">
        <f>SUM(P542:P546)</f>
        <v>0</v>
      </c>
      <c r="Q547" s="684" t="e">
        <f>SUM(Q542:Q546)</f>
        <v>#DIV/0!</v>
      </c>
      <c r="R547" s="685">
        <f>SUM(R542:R546)</f>
        <v>1610500</v>
      </c>
    </row>
    <row r="548" spans="2:18" ht="15.75" thickTop="1">
      <c r="B548" s="601"/>
      <c r="C548" s="601"/>
      <c r="D548" s="601"/>
      <c r="E548" s="601"/>
      <c r="F548" s="600"/>
      <c r="G548" s="601"/>
      <c r="H548" s="601"/>
      <c r="I548" s="601"/>
      <c r="J548" s="601"/>
      <c r="K548" s="601"/>
      <c r="L548" s="601"/>
      <c r="M548" s="601"/>
      <c r="N548" s="601"/>
      <c r="O548" s="601"/>
      <c r="P548" s="601"/>
      <c r="Q548" s="601"/>
      <c r="R548" s="601"/>
    </row>
    <row r="549" spans="2:18">
      <c r="B549" s="601"/>
      <c r="C549" s="601"/>
      <c r="D549" s="601"/>
      <c r="E549" s="601"/>
      <c r="F549" s="600"/>
      <c r="G549" s="601"/>
      <c r="H549" s="601"/>
      <c r="I549" s="686"/>
      <c r="J549" s="601"/>
      <c r="K549" s="601"/>
      <c r="L549" s="601"/>
      <c r="M549" s="601"/>
      <c r="N549" s="601"/>
      <c r="O549" s="687"/>
      <c r="P549" s="687" t="str">
        <f>P493</f>
        <v>Polebunging, 31 Mei 2025</v>
      </c>
      <c r="Q549" s="601"/>
      <c r="R549" s="601"/>
    </row>
    <row r="550" spans="2:18">
      <c r="B550" s="601"/>
      <c r="C550" s="601"/>
      <c r="D550" s="601"/>
      <c r="E550" s="601"/>
      <c r="F550" s="600"/>
      <c r="G550" s="601"/>
      <c r="H550" s="601"/>
      <c r="I550" s="601"/>
      <c r="J550" s="601"/>
      <c r="K550" s="601"/>
      <c r="L550" s="601"/>
      <c r="M550" s="601"/>
      <c r="N550" s="601"/>
      <c r="O550" s="688"/>
      <c r="P550" s="688" t="s">
        <v>83</v>
      </c>
      <c r="Q550" s="601"/>
      <c r="R550" s="601"/>
    </row>
    <row r="551" spans="2:18">
      <c r="B551" s="601"/>
      <c r="C551" s="601"/>
      <c r="D551" s="601"/>
      <c r="E551" s="601"/>
      <c r="F551" s="600"/>
      <c r="G551" s="601"/>
      <c r="H551" s="601"/>
      <c r="I551" s="686"/>
      <c r="J551" s="601"/>
      <c r="K551" s="601"/>
      <c r="L551" s="601"/>
      <c r="M551" s="601"/>
      <c r="N551" s="601"/>
      <c r="O551" s="688"/>
      <c r="P551" s="688"/>
      <c r="Q551" s="601"/>
      <c r="R551" s="601"/>
    </row>
    <row r="552" spans="2:18">
      <c r="B552" s="601"/>
      <c r="C552" s="601"/>
      <c r="D552" s="601"/>
      <c r="E552" s="601"/>
      <c r="F552" s="600"/>
      <c r="G552" s="601"/>
      <c r="H552" s="601"/>
      <c r="I552" s="601"/>
      <c r="J552" s="601"/>
      <c r="K552" s="601"/>
      <c r="L552" s="601"/>
      <c r="M552" s="601"/>
      <c r="N552" s="601"/>
      <c r="O552" s="688"/>
      <c r="P552" s="688"/>
      <c r="Q552" s="601"/>
      <c r="R552" s="601"/>
    </row>
    <row r="553" spans="2:18">
      <c r="B553" s="601"/>
      <c r="C553" s="601"/>
      <c r="D553" s="601"/>
      <c r="E553" s="601"/>
      <c r="F553" s="600"/>
      <c r="G553" s="601"/>
      <c r="H553" s="601"/>
      <c r="I553" s="601"/>
      <c r="J553" s="601"/>
      <c r="K553" s="601"/>
      <c r="L553" s="601"/>
      <c r="M553" s="601"/>
      <c r="N553" s="601"/>
      <c r="O553" s="601"/>
      <c r="P553" s="601"/>
      <c r="Q553" s="601"/>
      <c r="R553" s="601"/>
    </row>
    <row r="554" spans="2:18">
      <c r="B554" s="601"/>
      <c r="C554" s="601"/>
      <c r="D554" s="601"/>
      <c r="E554" s="601"/>
      <c r="F554" s="600"/>
      <c r="G554" s="601"/>
      <c r="H554" s="601"/>
      <c r="I554" s="601"/>
      <c r="J554" s="601"/>
      <c r="K554" s="601"/>
      <c r="L554" s="601"/>
      <c r="M554" s="601"/>
      <c r="N554" s="601"/>
      <c r="O554" s="689"/>
      <c r="P554" s="689" t="s">
        <v>160</v>
      </c>
      <c r="Q554" s="601"/>
      <c r="R554" s="601"/>
    </row>
    <row r="555" spans="2:18">
      <c r="B555" s="601"/>
      <c r="C555" s="601"/>
      <c r="D555" s="601"/>
      <c r="E555" s="601"/>
      <c r="F555" s="600"/>
      <c r="G555" s="601"/>
      <c r="H555" s="601"/>
      <c r="I555" s="601"/>
      <c r="J555" s="601"/>
      <c r="K555" s="601"/>
      <c r="L555" s="601"/>
      <c r="M555" s="601"/>
      <c r="N555" s="601"/>
      <c r="O555" s="687"/>
      <c r="P555" s="690" t="s">
        <v>161</v>
      </c>
      <c r="Q555" s="601"/>
      <c r="R555" s="601"/>
    </row>
    <row r="556" spans="2:18">
      <c r="B556" s="597" t="s">
        <v>47</v>
      </c>
      <c r="C556" s="598"/>
      <c r="D556" s="598"/>
      <c r="E556" s="599"/>
      <c r="F556" s="600"/>
      <c r="G556" s="601"/>
      <c r="H556" s="601"/>
      <c r="I556" s="601"/>
      <c r="J556" s="601"/>
      <c r="K556" s="601"/>
      <c r="L556" s="601"/>
      <c r="M556" s="601"/>
      <c r="N556" s="601"/>
      <c r="O556" s="601"/>
      <c r="P556" s="601"/>
      <c r="Q556" s="601"/>
      <c r="R556" s="601"/>
    </row>
    <row r="557" spans="2:18">
      <c r="B557" s="603" t="s">
        <v>48</v>
      </c>
      <c r="C557" s="604"/>
      <c r="D557" s="604"/>
      <c r="E557" s="605"/>
      <c r="F557" s="600"/>
      <c r="G557" s="601"/>
      <c r="H557" s="601"/>
      <c r="I557" s="601"/>
      <c r="J557" s="601"/>
      <c r="K557" s="601"/>
      <c r="L557" s="601"/>
      <c r="M557" s="601"/>
      <c r="N557" s="601"/>
      <c r="O557" s="601"/>
      <c r="P557" s="601"/>
      <c r="Q557" s="601"/>
      <c r="R557" s="601"/>
    </row>
    <row r="558" spans="2:18" ht="16.5">
      <c r="B558" s="601"/>
      <c r="C558" s="601"/>
      <c r="D558" s="601"/>
      <c r="E558" s="601"/>
      <c r="F558" s="600"/>
      <c r="G558" s="601"/>
      <c r="H558" s="606" t="s">
        <v>49</v>
      </c>
      <c r="I558" s="606"/>
      <c r="J558" s="606"/>
      <c r="K558" s="606"/>
      <c r="L558" s="607"/>
      <c r="M558" s="607"/>
      <c r="N558" s="601"/>
      <c r="O558" s="601"/>
      <c r="P558" s="601"/>
      <c r="Q558" s="601"/>
      <c r="R558" s="601"/>
    </row>
    <row r="559" spans="2:18" ht="16.5">
      <c r="B559" s="601"/>
      <c r="C559" s="601"/>
      <c r="D559" s="601"/>
      <c r="E559" s="601"/>
      <c r="F559" s="600"/>
      <c r="G559" s="601"/>
      <c r="H559" s="606" t="s">
        <v>50</v>
      </c>
      <c r="I559" s="606"/>
      <c r="J559" s="606"/>
      <c r="K559" s="606"/>
      <c r="L559" s="607"/>
      <c r="M559" s="607"/>
      <c r="N559" s="601"/>
      <c r="O559" s="601"/>
      <c r="P559" s="601"/>
      <c r="Q559" s="601"/>
      <c r="R559" s="601"/>
    </row>
    <row r="560" spans="2:18" ht="16.5">
      <c r="B560" s="601"/>
      <c r="C560" s="601"/>
      <c r="D560" s="601"/>
      <c r="E560" s="601"/>
      <c r="F560" s="600"/>
      <c r="G560" s="601"/>
      <c r="H560" s="606" t="s">
        <v>247</v>
      </c>
      <c r="I560" s="606"/>
      <c r="J560" s="606"/>
      <c r="K560" s="606"/>
      <c r="L560" s="607"/>
      <c r="M560" s="607"/>
      <c r="N560" s="601"/>
      <c r="O560" s="601"/>
      <c r="P560" s="601"/>
      <c r="Q560" s="601"/>
      <c r="R560" s="601"/>
    </row>
    <row r="561" spans="2:18" ht="16.5">
      <c r="B561" s="608" t="s">
        <v>52</v>
      </c>
      <c r="C561" s="608"/>
      <c r="D561" s="609" t="s">
        <v>3</v>
      </c>
      <c r="E561" s="601" t="s">
        <v>53</v>
      </c>
      <c r="F561" s="600"/>
      <c r="G561" s="601"/>
      <c r="H561" s="607"/>
      <c r="I561" s="607"/>
      <c r="J561" s="607"/>
      <c r="K561" s="607"/>
      <c r="L561" s="607"/>
      <c r="M561" s="607"/>
      <c r="N561" s="608"/>
      <c r="O561" s="608"/>
      <c r="P561" s="601"/>
      <c r="Q561" s="601"/>
      <c r="R561" s="601"/>
    </row>
    <row r="562" spans="2:18" ht="16.5">
      <c r="B562" s="727" t="s">
        <v>54</v>
      </c>
      <c r="C562" s="608"/>
      <c r="D562" s="609" t="s">
        <v>3</v>
      </c>
      <c r="E562" s="601" t="s">
        <v>162</v>
      </c>
      <c r="F562" s="600"/>
      <c r="G562" s="601"/>
      <c r="H562" s="607"/>
      <c r="I562" s="607"/>
      <c r="J562" s="607"/>
      <c r="K562" s="607"/>
      <c r="L562" s="607"/>
      <c r="M562" s="607"/>
      <c r="N562" s="608"/>
      <c r="O562" s="608"/>
      <c r="P562" s="601"/>
      <c r="Q562" s="601"/>
      <c r="R562" s="601"/>
    </row>
    <row r="563" spans="2:18" ht="72.599999999999994" customHeight="1">
      <c r="B563" s="727" t="s">
        <v>56</v>
      </c>
      <c r="C563" s="727"/>
      <c r="D563" s="728" t="s">
        <v>3</v>
      </c>
      <c r="E563" s="729" t="s">
        <v>163</v>
      </c>
      <c r="F563" s="729"/>
      <c r="G563" s="729"/>
      <c r="H563" s="824"/>
      <c r="I563" s="607"/>
      <c r="J563" s="607"/>
      <c r="K563" s="607"/>
      <c r="L563" s="607"/>
      <c r="M563" s="601"/>
      <c r="N563" s="601"/>
      <c r="O563" s="601"/>
      <c r="P563" s="608"/>
      <c r="Q563" s="608"/>
      <c r="R563" s="601"/>
    </row>
    <row r="564" spans="2:18">
      <c r="B564" s="608" t="s">
        <v>58</v>
      </c>
      <c r="C564" s="608"/>
      <c r="D564" s="609" t="s">
        <v>3</v>
      </c>
      <c r="E564" s="601" t="s">
        <v>59</v>
      </c>
      <c r="F564" s="600"/>
      <c r="G564" s="601"/>
      <c r="H564" s="601"/>
      <c r="I564" s="601"/>
      <c r="J564" s="601"/>
      <c r="K564" s="601"/>
      <c r="L564" s="601"/>
      <c r="M564" s="601"/>
      <c r="N564" s="601" t="str">
        <f>N426</f>
        <v>Keadaan Bulan Mei 2025</v>
      </c>
      <c r="O564" s="601"/>
      <c r="P564" s="601"/>
      <c r="Q564" s="601"/>
      <c r="R564" s="601"/>
    </row>
    <row r="565" spans="2:18" ht="15.75" thickBot="1">
      <c r="B565" s="608"/>
      <c r="C565" s="608"/>
      <c r="D565" s="608"/>
      <c r="E565" s="601"/>
      <c r="F565" s="600"/>
      <c r="G565" s="601"/>
      <c r="H565" s="601"/>
      <c r="I565" s="601"/>
      <c r="J565" s="601"/>
      <c r="K565" s="601"/>
      <c r="L565" s="601"/>
      <c r="M565" s="601"/>
      <c r="N565" s="601"/>
      <c r="O565" s="601"/>
      <c r="P565" s="600"/>
      <c r="Q565" s="600"/>
      <c r="R565" s="601"/>
    </row>
    <row r="566" spans="2:18" ht="15.75" thickTop="1">
      <c r="B566" s="610" t="s">
        <v>61</v>
      </c>
      <c r="C566" s="611" t="s">
        <v>62</v>
      </c>
      <c r="D566" s="612"/>
      <c r="E566" s="613"/>
      <c r="F566" s="614" t="s">
        <v>63</v>
      </c>
      <c r="G566" s="615" t="s">
        <v>64</v>
      </c>
      <c r="H566" s="616"/>
      <c r="I566" s="617" t="s">
        <v>65</v>
      </c>
      <c r="J566" s="617" t="s">
        <v>66</v>
      </c>
      <c r="K566" s="617" t="s">
        <v>67</v>
      </c>
      <c r="L566" s="617" t="s">
        <v>68</v>
      </c>
      <c r="M566" s="618" t="s">
        <v>69</v>
      </c>
      <c r="N566" s="619"/>
      <c r="O566" s="618" t="s">
        <v>70</v>
      </c>
      <c r="P566" s="620"/>
      <c r="Q566" s="620"/>
      <c r="R566" s="621" t="s">
        <v>71</v>
      </c>
    </row>
    <row r="567" spans="2:18">
      <c r="B567" s="622"/>
      <c r="C567" s="623"/>
      <c r="D567" s="624"/>
      <c r="E567" s="625"/>
      <c r="F567" s="626"/>
      <c r="G567" s="627" t="s">
        <v>72</v>
      </c>
      <c r="H567" s="627" t="s">
        <v>73</v>
      </c>
      <c r="I567" s="628"/>
      <c r="J567" s="627"/>
      <c r="K567" s="627"/>
      <c r="L567" s="629"/>
      <c r="M567" s="627" t="s">
        <v>16</v>
      </c>
      <c r="N567" s="630" t="s">
        <v>15</v>
      </c>
      <c r="O567" s="630" t="s">
        <v>16</v>
      </c>
      <c r="P567" s="631" t="s">
        <v>15</v>
      </c>
      <c r="Q567" s="632"/>
      <c r="R567" s="633"/>
    </row>
    <row r="568" spans="2:18">
      <c r="B568" s="634"/>
      <c r="C568" s="635"/>
      <c r="D568" s="636"/>
      <c r="E568" s="637"/>
      <c r="F568" s="638"/>
      <c r="G568" s="639"/>
      <c r="H568" s="639"/>
      <c r="I568" s="640"/>
      <c r="J568" s="639"/>
      <c r="K568" s="639"/>
      <c r="L568" s="641"/>
      <c r="M568" s="640"/>
      <c r="N568" s="639"/>
      <c r="O568" s="639"/>
      <c r="P568" s="642" t="s">
        <v>74</v>
      </c>
      <c r="Q568" s="643" t="s">
        <v>18</v>
      </c>
      <c r="R568" s="633"/>
    </row>
    <row r="569" spans="2:18">
      <c r="B569" s="644">
        <v>1</v>
      </c>
      <c r="C569" s="645">
        <v>2</v>
      </c>
      <c r="D569" s="646"/>
      <c r="E569" s="647"/>
      <c r="F569" s="648">
        <v>3</v>
      </c>
      <c r="G569" s="649">
        <v>4</v>
      </c>
      <c r="H569" s="649">
        <v>5</v>
      </c>
      <c r="I569" s="649">
        <v>6</v>
      </c>
      <c r="J569" s="649">
        <v>7</v>
      </c>
      <c r="K569" s="649">
        <v>8</v>
      </c>
      <c r="L569" s="649">
        <v>9</v>
      </c>
      <c r="M569" s="649">
        <v>10</v>
      </c>
      <c r="N569" s="649">
        <v>11</v>
      </c>
      <c r="O569" s="649">
        <v>12</v>
      </c>
      <c r="P569" s="649">
        <v>13</v>
      </c>
      <c r="Q569" s="650">
        <v>14</v>
      </c>
      <c r="R569" s="651">
        <v>15</v>
      </c>
    </row>
    <row r="570" spans="2:18">
      <c r="B570" s="710">
        <v>1</v>
      </c>
      <c r="C570" s="825" t="s">
        <v>75</v>
      </c>
      <c r="D570" s="826"/>
      <c r="E570" s="827"/>
      <c r="F570" s="655"/>
      <c r="G570" s="656" t="s">
        <v>76</v>
      </c>
      <c r="H570" s="656" t="s">
        <v>77</v>
      </c>
      <c r="I570" s="839">
        <v>1171200</v>
      </c>
      <c r="J570" s="840" t="s">
        <v>78</v>
      </c>
      <c r="K570" s="659" t="s">
        <v>78</v>
      </c>
      <c r="L570" s="841">
        <f>I570/I579*100</f>
        <v>2.5888079149619041</v>
      </c>
      <c r="M570" s="842">
        <f>P570/I570*100</f>
        <v>0</v>
      </c>
      <c r="N570" s="843">
        <f>P570/I570</f>
        <v>0</v>
      </c>
      <c r="O570" s="843">
        <f>L570*M570/100</f>
        <v>0</v>
      </c>
      <c r="P570" s="839"/>
      <c r="Q570" s="943">
        <f>L570*M570/100</f>
        <v>0</v>
      </c>
      <c r="R570" s="820">
        <f>I570-P570</f>
        <v>1171200</v>
      </c>
    </row>
    <row r="571" spans="2:18" ht="12.75" customHeight="1">
      <c r="B571" s="710"/>
      <c r="C571" s="711" t="s">
        <v>164</v>
      </c>
      <c r="D571" s="712"/>
      <c r="E571" s="713"/>
      <c r="F571" s="655"/>
      <c r="G571" s="665"/>
      <c r="H571" s="665"/>
      <c r="I571" s="828">
        <v>671500</v>
      </c>
      <c r="J571" s="658"/>
      <c r="K571" s="666"/>
      <c r="L571" s="835">
        <v>1.8</v>
      </c>
      <c r="M571" s="830">
        <v>100</v>
      </c>
      <c r="N571" s="831">
        <v>1</v>
      </c>
      <c r="O571" s="831">
        <v>1.8</v>
      </c>
      <c r="P571" s="828"/>
      <c r="Q571" s="942">
        <v>1.8</v>
      </c>
      <c r="R571" s="820">
        <f>I571-P571</f>
        <v>671500</v>
      </c>
    </row>
    <row r="572" spans="2:18" ht="12.75" customHeight="1">
      <c r="B572" s="710">
        <v>2</v>
      </c>
      <c r="C572" s="711" t="s">
        <v>131</v>
      </c>
      <c r="D572" s="712"/>
      <c r="E572" s="713"/>
      <c r="F572" s="655"/>
      <c r="G572" s="665"/>
      <c r="H572" s="665"/>
      <c r="I572" s="828">
        <v>578700</v>
      </c>
      <c r="J572" s="658" t="s">
        <v>78</v>
      </c>
      <c r="K572" s="666" t="s">
        <v>78</v>
      </c>
      <c r="L572" s="835">
        <f>I572/I579*100</f>
        <v>1.2791522715065351</v>
      </c>
      <c r="M572" s="830">
        <f t="shared" ref="M572:M576" si="51">P572/I572*100</f>
        <v>0</v>
      </c>
      <c r="N572" s="831">
        <f t="shared" ref="N572:N576" si="52">P572/I572</f>
        <v>0</v>
      </c>
      <c r="O572" s="831">
        <f t="shared" ref="O572:O576" si="53">L572*M572/100</f>
        <v>0</v>
      </c>
      <c r="P572" s="828"/>
      <c r="Q572" s="942">
        <f t="shared" ref="Q572:Q576" si="54">L572*M572/100</f>
        <v>0</v>
      </c>
      <c r="R572" s="664">
        <f t="shared" ref="R572:R576" si="55">I572-P572</f>
        <v>578700</v>
      </c>
    </row>
    <row r="573" spans="2:18">
      <c r="B573" s="652">
        <v>3</v>
      </c>
      <c r="C573" s="653" t="s">
        <v>165</v>
      </c>
      <c r="D573" s="601"/>
      <c r="E573" s="654"/>
      <c r="F573" s="655"/>
      <c r="G573" s="665"/>
      <c r="H573" s="665"/>
      <c r="I573" s="828">
        <v>1059500</v>
      </c>
      <c r="J573" s="658" t="s">
        <v>78</v>
      </c>
      <c r="K573" s="666" t="s">
        <v>78</v>
      </c>
      <c r="L573" s="829">
        <f>I573/I579*100</f>
        <v>2.3419074333180818</v>
      </c>
      <c r="M573" s="830">
        <f t="shared" si="51"/>
        <v>0</v>
      </c>
      <c r="N573" s="831">
        <f t="shared" si="52"/>
        <v>0</v>
      </c>
      <c r="O573" s="831">
        <f t="shared" si="53"/>
        <v>0</v>
      </c>
      <c r="P573" s="828"/>
      <c r="Q573" s="942">
        <f t="shared" si="54"/>
        <v>0</v>
      </c>
      <c r="R573" s="664">
        <f t="shared" si="55"/>
        <v>1059500</v>
      </c>
    </row>
    <row r="574" spans="2:18">
      <c r="B574" s="652">
        <v>4</v>
      </c>
      <c r="C574" s="653" t="s">
        <v>283</v>
      </c>
      <c r="D574" s="601"/>
      <c r="E574" s="654"/>
      <c r="F574" s="655"/>
      <c r="G574" s="665"/>
      <c r="H574" s="665"/>
      <c r="I574" s="828">
        <v>4320000</v>
      </c>
      <c r="J574" s="658"/>
      <c r="K574" s="666"/>
      <c r="L574" s="829">
        <f>I574/I579*100</f>
        <v>9.5488816535480066</v>
      </c>
      <c r="M574" s="830">
        <f t="shared" si="51"/>
        <v>0</v>
      </c>
      <c r="N574" s="831">
        <f t="shared" si="52"/>
        <v>0</v>
      </c>
      <c r="O574" s="831">
        <f t="shared" si="53"/>
        <v>0</v>
      </c>
      <c r="P574" s="828"/>
      <c r="Q574" s="942">
        <f t="shared" si="54"/>
        <v>0</v>
      </c>
      <c r="R574" s="664">
        <f t="shared" si="55"/>
        <v>4320000</v>
      </c>
    </row>
    <row r="575" spans="2:18">
      <c r="B575" s="652"/>
      <c r="C575" s="653" t="s">
        <v>132</v>
      </c>
      <c r="D575" s="601"/>
      <c r="E575" s="654"/>
      <c r="F575" s="655"/>
      <c r="G575" s="665"/>
      <c r="H575" s="665"/>
      <c r="I575" s="828">
        <v>20700000</v>
      </c>
      <c r="J575" s="658"/>
      <c r="K575" s="666"/>
      <c r="L575" s="829">
        <f>I575/I579*100</f>
        <v>45.755057923250867</v>
      </c>
      <c r="M575" s="830">
        <f t="shared" si="51"/>
        <v>0</v>
      </c>
      <c r="N575" s="831">
        <f t="shared" si="52"/>
        <v>0</v>
      </c>
      <c r="O575" s="831">
        <f t="shared" si="53"/>
        <v>0</v>
      </c>
      <c r="P575" s="828"/>
      <c r="Q575" s="942">
        <f t="shared" si="54"/>
        <v>0</v>
      </c>
      <c r="R575" s="664">
        <f t="shared" si="55"/>
        <v>20700000</v>
      </c>
    </row>
    <row r="576" spans="2:18">
      <c r="B576" s="652"/>
      <c r="C576" s="653" t="s">
        <v>284</v>
      </c>
      <c r="D576" s="601"/>
      <c r="E576" s="654"/>
      <c r="F576" s="655"/>
      <c r="G576" s="665"/>
      <c r="H576" s="665"/>
      <c r="I576" s="828">
        <v>16740000</v>
      </c>
      <c r="J576" s="658"/>
      <c r="K576" s="666"/>
      <c r="L576" s="829">
        <f>I576/I579*100</f>
        <v>37.001916407498527</v>
      </c>
      <c r="M576" s="830">
        <f t="shared" si="51"/>
        <v>0</v>
      </c>
      <c r="N576" s="831">
        <f t="shared" si="52"/>
        <v>0</v>
      </c>
      <c r="O576" s="831">
        <f t="shared" si="53"/>
        <v>0</v>
      </c>
      <c r="P576" s="828"/>
      <c r="Q576" s="942">
        <f t="shared" si="54"/>
        <v>0</v>
      </c>
      <c r="R576" s="664">
        <f t="shared" si="55"/>
        <v>16740000</v>
      </c>
    </row>
    <row r="577" spans="2:18">
      <c r="B577" s="652"/>
      <c r="C577" s="653"/>
      <c r="D577" s="601"/>
      <c r="E577" s="654"/>
      <c r="F577" s="655"/>
      <c r="G577" s="665"/>
      <c r="H577" s="665"/>
      <c r="I577" s="828"/>
      <c r="J577" s="658"/>
      <c r="K577" s="666"/>
      <c r="L577" s="829"/>
      <c r="M577" s="830"/>
      <c r="N577" s="831"/>
      <c r="O577" s="831"/>
      <c r="P577" s="828"/>
      <c r="Q577" s="942"/>
      <c r="R577" s="664">
        <f>I577-P577</f>
        <v>0</v>
      </c>
    </row>
    <row r="578" spans="2:18">
      <c r="B578" s="652"/>
      <c r="C578" s="653"/>
      <c r="D578" s="601"/>
      <c r="E578" s="654"/>
      <c r="F578" s="655"/>
      <c r="G578" s="665"/>
      <c r="H578" s="665"/>
      <c r="I578" s="828"/>
      <c r="J578" s="658"/>
      <c r="K578" s="666"/>
      <c r="L578" s="829"/>
      <c r="M578" s="830"/>
      <c r="N578" s="831"/>
      <c r="O578" s="831"/>
      <c r="P578" s="828"/>
      <c r="Q578" s="942"/>
      <c r="R578" s="664">
        <f>I578-P578</f>
        <v>0</v>
      </c>
    </row>
    <row r="579" spans="2:18" ht="21" thickBot="1">
      <c r="B579" s="675" t="s">
        <v>80</v>
      </c>
      <c r="C579" s="676"/>
      <c r="D579" s="676"/>
      <c r="E579" s="676"/>
      <c r="F579" s="676"/>
      <c r="G579" s="676"/>
      <c r="H579" s="677"/>
      <c r="I579" s="678">
        <f>SUM(I570:I578)</f>
        <v>45240900</v>
      </c>
      <c r="J579" s="679" t="s">
        <v>81</v>
      </c>
      <c r="K579" s="680"/>
      <c r="L579" s="681">
        <f>SUM(L570:L578)</f>
        <v>100.31572360408393</v>
      </c>
      <c r="M579" s="682"/>
      <c r="N579" s="682">
        <f>SUM(N570:N578)</f>
        <v>1</v>
      </c>
      <c r="O579" s="682">
        <f>SUM(O570:O578)</f>
        <v>1.8</v>
      </c>
      <c r="P579" s="683">
        <f>SUM(P570:P578)</f>
        <v>0</v>
      </c>
      <c r="Q579" s="684">
        <f>SUM(Q570:Q578)</f>
        <v>1.8</v>
      </c>
      <c r="R579" s="685">
        <f>SUM(R570:R578)</f>
        <v>45240900</v>
      </c>
    </row>
    <row r="580" spans="2:18" ht="15.75" thickTop="1">
      <c r="B580" s="601"/>
      <c r="C580" s="601"/>
      <c r="D580" s="601"/>
      <c r="E580" s="601"/>
      <c r="F580" s="600"/>
      <c r="G580" s="601"/>
      <c r="H580" s="601"/>
      <c r="I580" s="601"/>
      <c r="J580" s="601"/>
      <c r="K580" s="601"/>
      <c r="L580" s="601"/>
      <c r="M580" s="601"/>
      <c r="N580" s="601"/>
      <c r="O580" s="601"/>
      <c r="P580" s="601"/>
      <c r="Q580" s="601"/>
      <c r="R580" s="601"/>
    </row>
    <row r="581" spans="2:18">
      <c r="B581" s="601"/>
      <c r="C581" s="601"/>
      <c r="D581" s="601"/>
      <c r="E581" s="601"/>
      <c r="F581" s="600"/>
      <c r="G581" s="601"/>
      <c r="H581" s="601"/>
      <c r="I581" s="686"/>
      <c r="J581" s="601"/>
      <c r="K581" s="601"/>
      <c r="L581" s="601"/>
      <c r="M581" s="601"/>
      <c r="N581" s="601"/>
      <c r="O581" s="687"/>
      <c r="P581" s="687" t="str">
        <f>P549</f>
        <v>Polebunging, 31 Mei 2025</v>
      </c>
      <c r="Q581" s="601"/>
      <c r="R581" s="601"/>
    </row>
    <row r="582" spans="2:18">
      <c r="B582" s="601"/>
      <c r="C582" s="601"/>
      <c r="D582" s="601"/>
      <c r="E582" s="601"/>
      <c r="F582" s="600"/>
      <c r="G582" s="601"/>
      <c r="H582" s="601"/>
      <c r="I582" s="601"/>
      <c r="J582" s="601"/>
      <c r="K582" s="601"/>
      <c r="L582" s="601"/>
      <c r="M582" s="601"/>
      <c r="N582" s="601"/>
      <c r="O582" s="688"/>
      <c r="P582" s="688" t="s">
        <v>83</v>
      </c>
      <c r="Q582" s="601"/>
      <c r="R582" s="601"/>
    </row>
    <row r="583" spans="2:18">
      <c r="B583" s="601"/>
      <c r="C583" s="601"/>
      <c r="D583" s="601"/>
      <c r="E583" s="601"/>
      <c r="F583" s="600"/>
      <c r="G583" s="601"/>
      <c r="H583" s="601"/>
      <c r="I583" s="686"/>
      <c r="J583" s="601"/>
      <c r="K583" s="601"/>
      <c r="L583" s="601"/>
      <c r="M583" s="601"/>
      <c r="N583" s="601"/>
      <c r="O583" s="688"/>
      <c r="P583" s="688"/>
      <c r="Q583" s="601"/>
      <c r="R583" s="601"/>
    </row>
    <row r="584" spans="2:18">
      <c r="B584" s="601"/>
      <c r="C584" s="601"/>
      <c r="D584" s="601"/>
      <c r="E584" s="601"/>
      <c r="F584" s="600"/>
      <c r="G584" s="601"/>
      <c r="H584" s="601"/>
      <c r="I584" s="601"/>
      <c r="J584" s="601"/>
      <c r="K584" s="601"/>
      <c r="L584" s="601"/>
      <c r="M584" s="601"/>
      <c r="N584" s="601"/>
      <c r="O584" s="688"/>
      <c r="P584" s="688"/>
      <c r="Q584" s="601"/>
      <c r="R584" s="601"/>
    </row>
    <row r="585" spans="2:18">
      <c r="B585" s="601"/>
      <c r="C585" s="601"/>
      <c r="D585" s="601"/>
      <c r="E585" s="601"/>
      <c r="F585" s="600"/>
      <c r="G585" s="601"/>
      <c r="H585" s="601"/>
      <c r="I585" s="601"/>
      <c r="J585" s="601"/>
      <c r="K585" s="601"/>
      <c r="L585" s="601"/>
      <c r="M585" s="601"/>
      <c r="N585" s="601"/>
      <c r="O585" s="601"/>
      <c r="P585" s="601"/>
      <c r="Q585" s="601"/>
      <c r="R585" s="601"/>
    </row>
    <row r="586" spans="2:18">
      <c r="B586" s="601"/>
      <c r="C586" s="601"/>
      <c r="D586" s="601"/>
      <c r="E586" s="601"/>
      <c r="F586" s="600"/>
      <c r="G586" s="601"/>
      <c r="H586" s="601"/>
      <c r="I586" s="601"/>
      <c r="J586" s="601"/>
      <c r="K586" s="601"/>
      <c r="L586" s="601"/>
      <c r="M586" s="601"/>
      <c r="N586" s="601"/>
      <c r="O586" s="689"/>
      <c r="P586" s="689" t="s">
        <v>127</v>
      </c>
      <c r="Q586" s="601"/>
      <c r="R586" s="601"/>
    </row>
    <row r="587" spans="2:18">
      <c r="B587" s="601"/>
      <c r="C587" s="601"/>
      <c r="D587" s="601"/>
      <c r="E587" s="601"/>
      <c r="F587" s="600"/>
      <c r="G587" s="601"/>
      <c r="H587" s="601"/>
      <c r="I587" s="601"/>
      <c r="J587" s="601"/>
      <c r="K587" s="601"/>
      <c r="L587" s="601"/>
      <c r="M587" s="601"/>
      <c r="N587" s="601"/>
      <c r="O587" s="687"/>
      <c r="P587" s="771" t="s">
        <v>128</v>
      </c>
      <c r="Q587" s="601"/>
      <c r="R587" s="601"/>
    </row>
  </sheetData>
  <mergeCells count="552">
    <mergeCell ref="B579:H579"/>
    <mergeCell ref="C569:E569"/>
    <mergeCell ref="C570:E570"/>
    <mergeCell ref="G570:G578"/>
    <mergeCell ref="H570:H578"/>
    <mergeCell ref="C571:E571"/>
    <mergeCell ref="C572:E572"/>
    <mergeCell ref="L566:L568"/>
    <mergeCell ref="M566:N566"/>
    <mergeCell ref="O566:Q566"/>
    <mergeCell ref="R566:R568"/>
    <mergeCell ref="G567:G568"/>
    <mergeCell ref="H567:H568"/>
    <mergeCell ref="M567:M568"/>
    <mergeCell ref="N567:N568"/>
    <mergeCell ref="O567:O568"/>
    <mergeCell ref="P567:Q567"/>
    <mergeCell ref="H559:K559"/>
    <mergeCell ref="H560:K560"/>
    <mergeCell ref="E563:G563"/>
    <mergeCell ref="B566:B568"/>
    <mergeCell ref="C566:E568"/>
    <mergeCell ref="F566:F568"/>
    <mergeCell ref="G566:H566"/>
    <mergeCell ref="I566:I568"/>
    <mergeCell ref="J566:J568"/>
    <mergeCell ref="K566:K568"/>
    <mergeCell ref="C541:E541"/>
    <mergeCell ref="C542:E542"/>
    <mergeCell ref="G542:G546"/>
    <mergeCell ref="H542:H546"/>
    <mergeCell ref="B547:H547"/>
    <mergeCell ref="H558:K558"/>
    <mergeCell ref="L538:L540"/>
    <mergeCell ref="M538:N538"/>
    <mergeCell ref="O538:Q538"/>
    <mergeCell ref="R538:R540"/>
    <mergeCell ref="G539:G540"/>
    <mergeCell ref="H539:H540"/>
    <mergeCell ref="M539:M540"/>
    <mergeCell ref="N539:N540"/>
    <mergeCell ref="O539:O540"/>
    <mergeCell ref="P539:Q539"/>
    <mergeCell ref="H532:K532"/>
    <mergeCell ref="B538:B540"/>
    <mergeCell ref="C538:E540"/>
    <mergeCell ref="F538:F540"/>
    <mergeCell ref="G538:H538"/>
    <mergeCell ref="I538:I540"/>
    <mergeCell ref="J538:J540"/>
    <mergeCell ref="K538:K540"/>
    <mergeCell ref="C513:E513"/>
    <mergeCell ref="G514:G516"/>
    <mergeCell ref="H514:H516"/>
    <mergeCell ref="B517:H517"/>
    <mergeCell ref="H530:K530"/>
    <mergeCell ref="H531:K531"/>
    <mergeCell ref="L510:L512"/>
    <mergeCell ref="M510:N510"/>
    <mergeCell ref="O510:Q510"/>
    <mergeCell ref="R510:R512"/>
    <mergeCell ref="G511:G512"/>
    <mergeCell ref="H511:H512"/>
    <mergeCell ref="M511:M512"/>
    <mergeCell ref="N511:N512"/>
    <mergeCell ref="O511:O512"/>
    <mergeCell ref="P511:Q511"/>
    <mergeCell ref="H503:K503"/>
    <mergeCell ref="H504:K504"/>
    <mergeCell ref="B510:B512"/>
    <mergeCell ref="C510:E512"/>
    <mergeCell ref="F510:F512"/>
    <mergeCell ref="G510:H510"/>
    <mergeCell ref="I510:I512"/>
    <mergeCell ref="J510:J512"/>
    <mergeCell ref="K510:K512"/>
    <mergeCell ref="C486:E486"/>
    <mergeCell ref="C487:E487"/>
    <mergeCell ref="G487:G490"/>
    <mergeCell ref="H487:H490"/>
    <mergeCell ref="B491:H491"/>
    <mergeCell ref="H502:K502"/>
    <mergeCell ref="L483:L485"/>
    <mergeCell ref="M483:N483"/>
    <mergeCell ref="O483:Q483"/>
    <mergeCell ref="R483:R485"/>
    <mergeCell ref="G484:G485"/>
    <mergeCell ref="H484:H485"/>
    <mergeCell ref="M484:M485"/>
    <mergeCell ref="N484:N485"/>
    <mergeCell ref="O484:O485"/>
    <mergeCell ref="P484:Q484"/>
    <mergeCell ref="H475:K475"/>
    <mergeCell ref="H476:K476"/>
    <mergeCell ref="H477:K477"/>
    <mergeCell ref="B483:B485"/>
    <mergeCell ref="C483:E485"/>
    <mergeCell ref="F483:F485"/>
    <mergeCell ref="G483:H483"/>
    <mergeCell ref="I483:I485"/>
    <mergeCell ref="J483:J485"/>
    <mergeCell ref="K483:K485"/>
    <mergeCell ref="P455:Q455"/>
    <mergeCell ref="C457:E457"/>
    <mergeCell ref="C458:E458"/>
    <mergeCell ref="G458:G463"/>
    <mergeCell ref="H458:H463"/>
    <mergeCell ref="B464:H464"/>
    <mergeCell ref="K454:K456"/>
    <mergeCell ref="L454:L456"/>
    <mergeCell ref="M454:N454"/>
    <mergeCell ref="O454:Q454"/>
    <mergeCell ref="R454:R456"/>
    <mergeCell ref="G455:G456"/>
    <mergeCell ref="H455:H456"/>
    <mergeCell ref="M455:M456"/>
    <mergeCell ref="N455:N456"/>
    <mergeCell ref="O455:O456"/>
    <mergeCell ref="B435:H435"/>
    <mergeCell ref="H446:K446"/>
    <mergeCell ref="H447:K447"/>
    <mergeCell ref="H448:K448"/>
    <mergeCell ref="B454:B456"/>
    <mergeCell ref="C454:E456"/>
    <mergeCell ref="F454:F456"/>
    <mergeCell ref="G454:H454"/>
    <mergeCell ref="I454:I456"/>
    <mergeCell ref="J454:J456"/>
    <mergeCell ref="C431:E431"/>
    <mergeCell ref="C432:E432"/>
    <mergeCell ref="G432:G434"/>
    <mergeCell ref="H432:H434"/>
    <mergeCell ref="C433:E433"/>
    <mergeCell ref="C434:E434"/>
    <mergeCell ref="G429:G430"/>
    <mergeCell ref="H429:H430"/>
    <mergeCell ref="M429:M430"/>
    <mergeCell ref="N429:N430"/>
    <mergeCell ref="O429:O430"/>
    <mergeCell ref="P429:Q429"/>
    <mergeCell ref="J428:J430"/>
    <mergeCell ref="K428:K430"/>
    <mergeCell ref="L428:L430"/>
    <mergeCell ref="M428:N428"/>
    <mergeCell ref="O428:Q428"/>
    <mergeCell ref="R428:R430"/>
    <mergeCell ref="B405:H405"/>
    <mergeCell ref="H420:K420"/>
    <mergeCell ref="H421:K421"/>
    <mergeCell ref="H422:K422"/>
    <mergeCell ref="E425:K425"/>
    <mergeCell ref="B428:B430"/>
    <mergeCell ref="C428:E430"/>
    <mergeCell ref="F428:F430"/>
    <mergeCell ref="G428:H428"/>
    <mergeCell ref="I428:I430"/>
    <mergeCell ref="P400:Q400"/>
    <mergeCell ref="C402:E402"/>
    <mergeCell ref="C403:E403"/>
    <mergeCell ref="G403:G404"/>
    <mergeCell ref="H403:H404"/>
    <mergeCell ref="C404:E404"/>
    <mergeCell ref="K399:K401"/>
    <mergeCell ref="L399:L401"/>
    <mergeCell ref="M399:N399"/>
    <mergeCell ref="O399:Q399"/>
    <mergeCell ref="R399:R401"/>
    <mergeCell ref="G400:G401"/>
    <mergeCell ref="H400:H401"/>
    <mergeCell ref="M400:M401"/>
    <mergeCell ref="N400:N401"/>
    <mergeCell ref="O400:O401"/>
    <mergeCell ref="H391:K391"/>
    <mergeCell ref="H392:K392"/>
    <mergeCell ref="H393:K393"/>
    <mergeCell ref="E396:K396"/>
    <mergeCell ref="B399:B401"/>
    <mergeCell ref="C399:E401"/>
    <mergeCell ref="F399:F401"/>
    <mergeCell ref="G399:H399"/>
    <mergeCell ref="I399:I401"/>
    <mergeCell ref="J399:J401"/>
    <mergeCell ref="C376:E376"/>
    <mergeCell ref="C377:E377"/>
    <mergeCell ref="G377:G378"/>
    <mergeCell ref="H377:H378"/>
    <mergeCell ref="C378:E378"/>
    <mergeCell ref="B379:H379"/>
    <mergeCell ref="L373:L375"/>
    <mergeCell ref="M373:N373"/>
    <mergeCell ref="O373:Q373"/>
    <mergeCell ref="R373:R375"/>
    <mergeCell ref="G374:G375"/>
    <mergeCell ref="H374:H375"/>
    <mergeCell ref="M374:M375"/>
    <mergeCell ref="N374:N375"/>
    <mergeCell ref="O374:O375"/>
    <mergeCell ref="P374:Q374"/>
    <mergeCell ref="E370:K370"/>
    <mergeCell ref="B373:B375"/>
    <mergeCell ref="C373:E375"/>
    <mergeCell ref="F373:F375"/>
    <mergeCell ref="G373:H373"/>
    <mergeCell ref="I373:I375"/>
    <mergeCell ref="J373:J375"/>
    <mergeCell ref="K373:K375"/>
    <mergeCell ref="C352:E352"/>
    <mergeCell ref="C353:E353"/>
    <mergeCell ref="B354:H354"/>
    <mergeCell ref="H365:K365"/>
    <mergeCell ref="H366:K366"/>
    <mergeCell ref="H367:K367"/>
    <mergeCell ref="L349:L351"/>
    <mergeCell ref="M349:N349"/>
    <mergeCell ref="O349:Q349"/>
    <mergeCell ref="R349:R351"/>
    <mergeCell ref="G350:G351"/>
    <mergeCell ref="H350:H351"/>
    <mergeCell ref="M350:M351"/>
    <mergeCell ref="N350:N351"/>
    <mergeCell ref="O350:O351"/>
    <mergeCell ref="P350:Q350"/>
    <mergeCell ref="E346:K346"/>
    <mergeCell ref="B349:B351"/>
    <mergeCell ref="C349:E351"/>
    <mergeCell ref="F349:F351"/>
    <mergeCell ref="G349:H349"/>
    <mergeCell ref="I349:I351"/>
    <mergeCell ref="J349:J351"/>
    <mergeCell ref="K349:K351"/>
    <mergeCell ref="C328:E328"/>
    <mergeCell ref="C329:E329"/>
    <mergeCell ref="B330:H330"/>
    <mergeCell ref="H341:K341"/>
    <mergeCell ref="H342:K342"/>
    <mergeCell ref="H343:K343"/>
    <mergeCell ref="L325:L327"/>
    <mergeCell ref="M325:N325"/>
    <mergeCell ref="O325:Q325"/>
    <mergeCell ref="R325:R327"/>
    <mergeCell ref="G326:G327"/>
    <mergeCell ref="H326:H327"/>
    <mergeCell ref="M326:M327"/>
    <mergeCell ref="N326:N327"/>
    <mergeCell ref="O326:O327"/>
    <mergeCell ref="P326:Q326"/>
    <mergeCell ref="H319:K319"/>
    <mergeCell ref="E322:K322"/>
    <mergeCell ref="B325:B327"/>
    <mergeCell ref="C325:E327"/>
    <mergeCell ref="F325:F327"/>
    <mergeCell ref="G325:H325"/>
    <mergeCell ref="I325:I327"/>
    <mergeCell ref="J325:J327"/>
    <mergeCell ref="K325:K327"/>
    <mergeCell ref="C304:E304"/>
    <mergeCell ref="C305:E305"/>
    <mergeCell ref="T305:T306"/>
    <mergeCell ref="B306:H306"/>
    <mergeCell ref="H317:K317"/>
    <mergeCell ref="H318:K318"/>
    <mergeCell ref="L301:L303"/>
    <mergeCell ref="M301:N301"/>
    <mergeCell ref="O301:Q301"/>
    <mergeCell ref="R301:R303"/>
    <mergeCell ref="G302:G303"/>
    <mergeCell ref="H302:H303"/>
    <mergeCell ref="M302:M303"/>
    <mergeCell ref="N302:N303"/>
    <mergeCell ref="O302:O303"/>
    <mergeCell ref="P302:Q302"/>
    <mergeCell ref="H294:K294"/>
    <mergeCell ref="H295:K295"/>
    <mergeCell ref="E298:K298"/>
    <mergeCell ref="B301:B303"/>
    <mergeCell ref="C301:E303"/>
    <mergeCell ref="F301:F303"/>
    <mergeCell ref="G301:H301"/>
    <mergeCell ref="I301:I303"/>
    <mergeCell ref="J301:J303"/>
    <mergeCell ref="K301:K303"/>
    <mergeCell ref="C279:E279"/>
    <mergeCell ref="C280:E280"/>
    <mergeCell ref="G280:G281"/>
    <mergeCell ref="H280:H281"/>
    <mergeCell ref="B282:H282"/>
    <mergeCell ref="H293:K293"/>
    <mergeCell ref="G277:G278"/>
    <mergeCell ref="H277:H278"/>
    <mergeCell ref="M277:M278"/>
    <mergeCell ref="N277:N278"/>
    <mergeCell ref="O277:O278"/>
    <mergeCell ref="P277:Q277"/>
    <mergeCell ref="J276:J278"/>
    <mergeCell ref="K276:K278"/>
    <mergeCell ref="L276:L278"/>
    <mergeCell ref="M276:N276"/>
    <mergeCell ref="O276:Q276"/>
    <mergeCell ref="R276:R278"/>
    <mergeCell ref="B257:H257"/>
    <mergeCell ref="H268:K268"/>
    <mergeCell ref="H269:K269"/>
    <mergeCell ref="H270:K270"/>
    <mergeCell ref="E273:G273"/>
    <mergeCell ref="B276:B278"/>
    <mergeCell ref="C276:E278"/>
    <mergeCell ref="F276:F278"/>
    <mergeCell ref="G276:H276"/>
    <mergeCell ref="I276:I278"/>
    <mergeCell ref="P245:Q245"/>
    <mergeCell ref="C247:E247"/>
    <mergeCell ref="C248:E248"/>
    <mergeCell ref="G248:G256"/>
    <mergeCell ref="H248:H256"/>
    <mergeCell ref="T248:V248"/>
    <mergeCell ref="K244:K246"/>
    <mergeCell ref="L244:L246"/>
    <mergeCell ref="M244:N244"/>
    <mergeCell ref="O244:Q244"/>
    <mergeCell ref="R244:R246"/>
    <mergeCell ref="G245:G246"/>
    <mergeCell ref="H245:H246"/>
    <mergeCell ref="M245:M246"/>
    <mergeCell ref="N245:N246"/>
    <mergeCell ref="O245:O246"/>
    <mergeCell ref="H236:K236"/>
    <mergeCell ref="H237:K237"/>
    <mergeCell ref="H238:K238"/>
    <mergeCell ref="E241:G241"/>
    <mergeCell ref="B244:B246"/>
    <mergeCell ref="C244:E246"/>
    <mergeCell ref="F244:F246"/>
    <mergeCell ref="G244:H244"/>
    <mergeCell ref="I244:I246"/>
    <mergeCell ref="J244:J246"/>
    <mergeCell ref="C221:E221"/>
    <mergeCell ref="C222:E222"/>
    <mergeCell ref="G222:G224"/>
    <mergeCell ref="H222:H224"/>
    <mergeCell ref="C224:E224"/>
    <mergeCell ref="B225:H225"/>
    <mergeCell ref="G219:G220"/>
    <mergeCell ref="H219:H220"/>
    <mergeCell ref="M219:M220"/>
    <mergeCell ref="N219:N220"/>
    <mergeCell ref="O219:O220"/>
    <mergeCell ref="P219:Q219"/>
    <mergeCell ref="J218:J220"/>
    <mergeCell ref="K218:K220"/>
    <mergeCell ref="L218:L220"/>
    <mergeCell ref="M218:N218"/>
    <mergeCell ref="O218:Q218"/>
    <mergeCell ref="R218:R220"/>
    <mergeCell ref="B199:H199"/>
    <mergeCell ref="H210:K210"/>
    <mergeCell ref="H211:K211"/>
    <mergeCell ref="H212:K212"/>
    <mergeCell ref="E215:G215"/>
    <mergeCell ref="B218:B220"/>
    <mergeCell ref="C218:E220"/>
    <mergeCell ref="F218:F220"/>
    <mergeCell ref="G218:H218"/>
    <mergeCell ref="I218:I220"/>
    <mergeCell ref="C193:E193"/>
    <mergeCell ref="C194:E194"/>
    <mergeCell ref="G194:G198"/>
    <mergeCell ref="H194:H198"/>
    <mergeCell ref="C195:E195"/>
    <mergeCell ref="C198:E198"/>
    <mergeCell ref="G191:G192"/>
    <mergeCell ref="H191:H192"/>
    <mergeCell ref="M191:M192"/>
    <mergeCell ref="N191:N192"/>
    <mergeCell ref="O191:O192"/>
    <mergeCell ref="P191:Q191"/>
    <mergeCell ref="J190:J192"/>
    <mergeCell ref="K190:K192"/>
    <mergeCell ref="L190:L192"/>
    <mergeCell ref="M190:N190"/>
    <mergeCell ref="O190:Q190"/>
    <mergeCell ref="R190:R192"/>
    <mergeCell ref="B171:H171"/>
    <mergeCell ref="H182:K182"/>
    <mergeCell ref="H183:K183"/>
    <mergeCell ref="H184:K184"/>
    <mergeCell ref="E187:G187"/>
    <mergeCell ref="B190:B192"/>
    <mergeCell ref="C190:E192"/>
    <mergeCell ref="F190:F192"/>
    <mergeCell ref="G190:H190"/>
    <mergeCell ref="I190:I192"/>
    <mergeCell ref="P163:Q163"/>
    <mergeCell ref="C165:E165"/>
    <mergeCell ref="C166:E166"/>
    <mergeCell ref="G166:G170"/>
    <mergeCell ref="H166:H170"/>
    <mergeCell ref="C170:E170"/>
    <mergeCell ref="K162:K164"/>
    <mergeCell ref="L162:L164"/>
    <mergeCell ref="M162:N162"/>
    <mergeCell ref="O162:Q162"/>
    <mergeCell ref="R162:R164"/>
    <mergeCell ref="G163:G164"/>
    <mergeCell ref="H163:H164"/>
    <mergeCell ref="M163:M164"/>
    <mergeCell ref="N163:N164"/>
    <mergeCell ref="O163:O164"/>
    <mergeCell ref="H154:K154"/>
    <mergeCell ref="H155:K155"/>
    <mergeCell ref="H156:K156"/>
    <mergeCell ref="E159:G159"/>
    <mergeCell ref="B162:B164"/>
    <mergeCell ref="C162:E164"/>
    <mergeCell ref="F162:F164"/>
    <mergeCell ref="G162:H162"/>
    <mergeCell ref="I162:I164"/>
    <mergeCell ref="J162:J164"/>
    <mergeCell ref="C138:E138"/>
    <mergeCell ref="C139:E139"/>
    <mergeCell ref="G139:G142"/>
    <mergeCell ref="H139:H142"/>
    <mergeCell ref="C142:E142"/>
    <mergeCell ref="B143:H143"/>
    <mergeCell ref="L135:L137"/>
    <mergeCell ref="M135:N135"/>
    <mergeCell ref="O135:Q135"/>
    <mergeCell ref="R135:R137"/>
    <mergeCell ref="G136:G137"/>
    <mergeCell ref="H136:H137"/>
    <mergeCell ref="M136:M137"/>
    <mergeCell ref="N136:N137"/>
    <mergeCell ref="O136:O137"/>
    <mergeCell ref="P136:Q136"/>
    <mergeCell ref="H129:K129"/>
    <mergeCell ref="E132:H132"/>
    <mergeCell ref="B135:B137"/>
    <mergeCell ref="C135:E137"/>
    <mergeCell ref="F135:F137"/>
    <mergeCell ref="G135:H135"/>
    <mergeCell ref="I135:I137"/>
    <mergeCell ref="J135:J137"/>
    <mergeCell ref="K135:K137"/>
    <mergeCell ref="C111:E111"/>
    <mergeCell ref="G112:G115"/>
    <mergeCell ref="H112:H115"/>
    <mergeCell ref="B116:H116"/>
    <mergeCell ref="H127:K127"/>
    <mergeCell ref="H128:K128"/>
    <mergeCell ref="L108:L110"/>
    <mergeCell ref="M108:N108"/>
    <mergeCell ref="O108:Q108"/>
    <mergeCell ref="R108:R110"/>
    <mergeCell ref="G109:G110"/>
    <mergeCell ref="H109:H110"/>
    <mergeCell ref="M109:M110"/>
    <mergeCell ref="N109:N110"/>
    <mergeCell ref="O109:O110"/>
    <mergeCell ref="P109:Q109"/>
    <mergeCell ref="H101:K101"/>
    <mergeCell ref="H102:K102"/>
    <mergeCell ref="B108:B110"/>
    <mergeCell ref="C108:E110"/>
    <mergeCell ref="F108:F110"/>
    <mergeCell ref="G108:H108"/>
    <mergeCell ref="I108:I110"/>
    <mergeCell ref="J108:J110"/>
    <mergeCell ref="K108:K110"/>
    <mergeCell ref="T85:V85"/>
    <mergeCell ref="C86:E86"/>
    <mergeCell ref="C87:E87"/>
    <mergeCell ref="T87:V87"/>
    <mergeCell ref="B88:H88"/>
    <mergeCell ref="H100:K100"/>
    <mergeCell ref="T73:T74"/>
    <mergeCell ref="C75:E75"/>
    <mergeCell ref="T75:T76"/>
    <mergeCell ref="G76:G87"/>
    <mergeCell ref="H76:H87"/>
    <mergeCell ref="C83:E83"/>
    <mergeCell ref="T83:V83"/>
    <mergeCell ref="C84:E84"/>
    <mergeCell ref="T84:V84"/>
    <mergeCell ref="C85:E85"/>
    <mergeCell ref="M72:N72"/>
    <mergeCell ref="O72:Q72"/>
    <mergeCell ref="R72:R74"/>
    <mergeCell ref="G73:G74"/>
    <mergeCell ref="H73:H74"/>
    <mergeCell ref="M73:M74"/>
    <mergeCell ref="N73:N74"/>
    <mergeCell ref="O73:O74"/>
    <mergeCell ref="P73:Q73"/>
    <mergeCell ref="H66:K66"/>
    <mergeCell ref="T70:T72"/>
    <mergeCell ref="B72:B74"/>
    <mergeCell ref="C72:E74"/>
    <mergeCell ref="F72:F74"/>
    <mergeCell ref="G72:H72"/>
    <mergeCell ref="I72:I74"/>
    <mergeCell ref="J72:J74"/>
    <mergeCell ref="K72:K74"/>
    <mergeCell ref="L72:L74"/>
    <mergeCell ref="C47:E47"/>
    <mergeCell ref="G48:G52"/>
    <mergeCell ref="H48:H52"/>
    <mergeCell ref="B53:H53"/>
    <mergeCell ref="H64:K64"/>
    <mergeCell ref="H65:K65"/>
    <mergeCell ref="L44:L46"/>
    <mergeCell ref="M44:N44"/>
    <mergeCell ref="O44:Q44"/>
    <mergeCell ref="R44:R46"/>
    <mergeCell ref="G45:G46"/>
    <mergeCell ref="H45:H46"/>
    <mergeCell ref="M45:M46"/>
    <mergeCell ref="N45:N46"/>
    <mergeCell ref="O45:O46"/>
    <mergeCell ref="P45:Q45"/>
    <mergeCell ref="H38:K38"/>
    <mergeCell ref="B44:B46"/>
    <mergeCell ref="C44:E46"/>
    <mergeCell ref="F44:F46"/>
    <mergeCell ref="G44:H44"/>
    <mergeCell ref="I44:I46"/>
    <mergeCell ref="J44:J46"/>
    <mergeCell ref="K44:K46"/>
    <mergeCell ref="C14:E14"/>
    <mergeCell ref="G15:G24"/>
    <mergeCell ref="H15:H24"/>
    <mergeCell ref="B25:H25"/>
    <mergeCell ref="H36:K36"/>
    <mergeCell ref="H37:K37"/>
    <mergeCell ref="L11:L13"/>
    <mergeCell ref="M11:N11"/>
    <mergeCell ref="O11:Q11"/>
    <mergeCell ref="R11:R13"/>
    <mergeCell ref="G12:G13"/>
    <mergeCell ref="H12:H13"/>
    <mergeCell ref="M12:M13"/>
    <mergeCell ref="N12:N13"/>
    <mergeCell ref="O12:O13"/>
    <mergeCell ref="P12:Q12"/>
    <mergeCell ref="H3:K3"/>
    <mergeCell ref="H4:K4"/>
    <mergeCell ref="H5:K5"/>
    <mergeCell ref="B11:B13"/>
    <mergeCell ref="C11:E13"/>
    <mergeCell ref="F11:F13"/>
    <mergeCell ref="G11:H11"/>
    <mergeCell ref="I11:I13"/>
    <mergeCell ref="J11:J13"/>
    <mergeCell ref="K11:K13"/>
  </mergeCells>
  <pageMargins left="0.23622047244094499" right="0.35433070866141703" top="0.35433070866141703" bottom="0.196850393700787" header="0.23622047244094499" footer="0.27559055118110198"/>
  <pageSetup paperSize="5" scale="75" orientation="landscape" horizontalDpi="300" verticalDpi="300" r:id="rId1"/>
  <headerFooter alignWithMargins="0"/>
  <rowBreaks count="19" manualBreakCount="19">
    <brk id="61" max="19" man="1"/>
    <brk id="96" max="19" man="1"/>
    <brk id="124" max="19" man="1"/>
    <brk id="151" max="19" man="1"/>
    <brk id="179" max="19" man="1"/>
    <brk id="207" max="19" man="1"/>
    <brk id="233" max="19" man="1"/>
    <brk id="265" max="19" man="1"/>
    <brk id="290" max="19" man="1"/>
    <brk id="314" max="19" man="1"/>
    <brk id="338" max="19" man="1"/>
    <brk id="362" max="19" man="1"/>
    <brk id="388" max="19" man="1"/>
    <brk id="417" max="19" man="1"/>
    <brk id="443" max="19" man="1"/>
    <brk id="472" max="19" man="1"/>
    <brk id="499" max="19" man="1"/>
    <brk id="526" max="19" man="1"/>
    <brk id="555" max="1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77416-441D-4441-BD98-B2B93C571082}">
  <sheetPr>
    <tabColor rgb="FF8CEC34"/>
  </sheetPr>
  <dimension ref="B1:W42"/>
  <sheetViews>
    <sheetView tabSelected="1" view="pageBreakPreview" topLeftCell="F29" zoomScale="75" zoomScaleNormal="75" zoomScalePageLayoutView="80" workbookViewId="0">
      <selection activeCell="M38" sqref="M38"/>
    </sheetView>
  </sheetViews>
  <sheetFormatPr defaultColWidth="9.28515625" defaultRowHeight="15"/>
  <cols>
    <col min="1" max="1" width="4" style="595" customWidth="1"/>
    <col min="2" max="2" width="6.5703125" style="858" customWidth="1"/>
    <col min="3" max="3" width="3.7109375" style="595" customWidth="1"/>
    <col min="4" max="4" width="2.42578125" style="595" customWidth="1"/>
    <col min="5" max="5" width="18.28515625" style="595" customWidth="1"/>
    <col min="6" max="6" width="57.85546875" style="595" customWidth="1"/>
    <col min="7" max="7" width="23.42578125" style="595" customWidth="1"/>
    <col min="8" max="8" width="12" style="595" customWidth="1"/>
    <col min="9" max="9" width="13.7109375" style="595" customWidth="1"/>
    <col min="10" max="10" width="11.7109375" style="595" customWidth="1"/>
    <col min="11" max="11" width="18.5703125" style="595" customWidth="1"/>
    <col min="12" max="12" width="22.85546875" style="595" customWidth="1"/>
    <col min="13" max="13" width="10.5703125" style="595" customWidth="1"/>
    <col min="14" max="14" width="22.7109375" style="595" customWidth="1"/>
    <col min="15" max="15" width="17.140625" style="595" customWidth="1"/>
    <col min="16" max="16" width="14" style="595" customWidth="1"/>
    <col min="17" max="17" width="9.140625" style="595" customWidth="1"/>
    <col min="18" max="18" width="3.5703125" style="595" customWidth="1"/>
    <col min="19" max="19" width="27.7109375" style="595" customWidth="1"/>
    <col min="20" max="20" width="15.7109375" style="595" customWidth="1"/>
    <col min="21" max="21" width="21.140625" style="595" customWidth="1"/>
    <col min="22" max="22" width="20.28515625" style="595" customWidth="1"/>
    <col min="23" max="23" width="18.28515625" style="595" customWidth="1"/>
    <col min="24" max="16384" width="9.28515625" style="595"/>
  </cols>
  <sheetData>
    <row r="1" spans="2:23">
      <c r="B1" s="846" t="s">
        <v>166</v>
      </c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846"/>
      <c r="Q1" s="846"/>
    </row>
    <row r="2" spans="2:23">
      <c r="B2" s="846" t="s">
        <v>167</v>
      </c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6"/>
      <c r="O2" s="846"/>
      <c r="P2" s="846"/>
      <c r="Q2" s="846"/>
    </row>
    <row r="3" spans="2:23">
      <c r="B3" s="846" t="s">
        <v>247</v>
      </c>
      <c r="C3" s="846"/>
      <c r="D3" s="846"/>
      <c r="E3" s="846"/>
      <c r="F3" s="846"/>
      <c r="G3" s="846"/>
      <c r="H3" s="846"/>
      <c r="I3" s="846"/>
      <c r="J3" s="846"/>
      <c r="K3" s="846"/>
      <c r="L3" s="846"/>
      <c r="M3" s="846"/>
      <c r="N3" s="846"/>
      <c r="O3" s="846"/>
      <c r="P3" s="846"/>
      <c r="Q3" s="846"/>
    </row>
    <row r="4" spans="2:23" s="849" customFormat="1" ht="13.5" customHeight="1">
      <c r="B4" s="847" t="s">
        <v>168</v>
      </c>
      <c r="C4" s="848"/>
      <c r="D4" s="848" t="s">
        <v>169</v>
      </c>
      <c r="G4" s="850"/>
      <c r="H4" s="850"/>
      <c r="I4" s="850"/>
      <c r="J4" s="850"/>
      <c r="K4" s="850"/>
      <c r="L4" s="850"/>
      <c r="M4" s="850"/>
      <c r="N4" s="850"/>
      <c r="O4" s="850"/>
      <c r="P4" s="850"/>
      <c r="Q4" s="850"/>
    </row>
    <row r="5" spans="2:23" s="849" customFormat="1">
      <c r="B5" s="847" t="s">
        <v>170</v>
      </c>
      <c r="C5" s="848"/>
      <c r="D5" s="848" t="s">
        <v>171</v>
      </c>
      <c r="N5" s="851" t="str">
        <f>[4]rincian!N70</f>
        <v>Keadaan Bulan Mei 2025</v>
      </c>
      <c r="P5" s="852"/>
      <c r="Q5" s="847"/>
      <c r="R5" s="853"/>
      <c r="S5" s="853"/>
    </row>
    <row r="6" spans="2:23" ht="15.75" thickBot="1">
      <c r="B6" s="854"/>
      <c r="C6" s="855"/>
      <c r="P6" s="856"/>
      <c r="Q6" s="857"/>
      <c r="R6" s="858"/>
      <c r="S6" s="858"/>
    </row>
    <row r="7" spans="2:23" ht="29.25" customHeight="1" thickTop="1">
      <c r="B7" s="859" t="s">
        <v>61</v>
      </c>
      <c r="C7" s="860" t="s">
        <v>172</v>
      </c>
      <c r="D7" s="860"/>
      <c r="E7" s="860"/>
      <c r="F7" s="860"/>
      <c r="G7" s="860" t="s">
        <v>173</v>
      </c>
      <c r="H7" s="860" t="s">
        <v>174</v>
      </c>
      <c r="I7" s="860" t="s">
        <v>175</v>
      </c>
      <c r="J7" s="860"/>
      <c r="K7" s="861" t="s">
        <v>10</v>
      </c>
      <c r="L7" s="861"/>
      <c r="M7" s="861"/>
      <c r="N7" s="860" t="s">
        <v>176</v>
      </c>
      <c r="O7" s="860" t="s">
        <v>177</v>
      </c>
      <c r="P7" s="860" t="s">
        <v>13</v>
      </c>
      <c r="Q7" s="862" t="s">
        <v>178</v>
      </c>
    </row>
    <row r="8" spans="2:23" ht="18" customHeight="1">
      <c r="B8" s="863"/>
      <c r="C8" s="864"/>
      <c r="D8" s="864"/>
      <c r="E8" s="864"/>
      <c r="F8" s="865"/>
      <c r="G8" s="864"/>
      <c r="H8" s="864"/>
      <c r="I8" s="865" t="s">
        <v>179</v>
      </c>
      <c r="J8" s="865" t="s">
        <v>180</v>
      </c>
      <c r="K8" s="865" t="s">
        <v>179</v>
      </c>
      <c r="L8" s="866" t="s">
        <v>181</v>
      </c>
      <c r="M8" s="866"/>
      <c r="N8" s="864"/>
      <c r="O8" s="864"/>
      <c r="P8" s="865"/>
      <c r="Q8" s="867"/>
    </row>
    <row r="9" spans="2:23">
      <c r="B9" s="868"/>
      <c r="C9" s="864"/>
      <c r="D9" s="864"/>
      <c r="E9" s="864"/>
      <c r="F9" s="865"/>
      <c r="G9" s="864"/>
      <c r="H9" s="864"/>
      <c r="I9" s="864"/>
      <c r="J9" s="864"/>
      <c r="K9" s="864"/>
      <c r="L9" s="869" t="s">
        <v>182</v>
      </c>
      <c r="M9" s="869" t="s">
        <v>18</v>
      </c>
      <c r="N9" s="864"/>
      <c r="O9" s="864"/>
      <c r="P9" s="864"/>
      <c r="Q9" s="870"/>
    </row>
    <row r="10" spans="2:23" ht="17.100000000000001" customHeight="1">
      <c r="B10" s="871">
        <v>1</v>
      </c>
      <c r="C10" s="872">
        <v>2</v>
      </c>
      <c r="D10" s="872"/>
      <c r="E10" s="872"/>
      <c r="F10" s="873">
        <v>3</v>
      </c>
      <c r="G10" s="873">
        <v>4</v>
      </c>
      <c r="H10" s="873">
        <v>5</v>
      </c>
      <c r="I10" s="873">
        <v>6</v>
      </c>
      <c r="J10" s="873">
        <v>7</v>
      </c>
      <c r="K10" s="873">
        <v>8</v>
      </c>
      <c r="L10" s="873">
        <v>9</v>
      </c>
      <c r="M10" s="873">
        <v>10</v>
      </c>
      <c r="N10" s="873">
        <v>11</v>
      </c>
      <c r="O10" s="873">
        <v>12</v>
      </c>
      <c r="P10" s="873">
        <v>13</v>
      </c>
      <c r="Q10" s="874">
        <v>14</v>
      </c>
      <c r="R10" s="858"/>
      <c r="T10" s="858"/>
      <c r="U10" s="858"/>
    </row>
    <row r="11" spans="2:23" ht="35.25" hidden="1" customHeight="1">
      <c r="B11" s="875">
        <v>1</v>
      </c>
      <c r="C11" s="876" t="str">
        <f>[4]rincian!P32</f>
        <v>ARMAN,S.Sos</v>
      </c>
      <c r="D11" s="877"/>
      <c r="E11" s="877"/>
      <c r="F11" s="878" t="str">
        <f>[4]rincian!E8</f>
        <v xml:space="preserve">Penyusunan Dokumen Perencanaan Perangkat Daerah </v>
      </c>
      <c r="G11" s="879">
        <f>[4]rincian!I25</f>
        <v>0</v>
      </c>
      <c r="H11" s="880">
        <f>G11/G32*100</f>
        <v>0</v>
      </c>
      <c r="I11" s="881">
        <v>0</v>
      </c>
      <c r="J11" s="882">
        <v>0</v>
      </c>
      <c r="K11" s="880">
        <f>H11*I11/100</f>
        <v>0</v>
      </c>
      <c r="L11" s="883">
        <f>[4]rincian!P25</f>
        <v>0</v>
      </c>
      <c r="M11" s="884">
        <f>K11</f>
        <v>0</v>
      </c>
      <c r="N11" s="885">
        <f t="shared" ref="N11:N31" si="0">G11-L11</f>
        <v>0</v>
      </c>
      <c r="O11" s="886"/>
      <c r="P11" s="877"/>
      <c r="Q11" s="887"/>
      <c r="S11" s="888">
        <f>G13+G14+G15</f>
        <v>1591580400</v>
      </c>
      <c r="T11" s="851"/>
    </row>
    <row r="12" spans="2:23" ht="35.25" customHeight="1">
      <c r="B12" s="875">
        <v>1</v>
      </c>
      <c r="C12" s="876" t="str">
        <f>[4]rincian!P60</f>
        <v>ARMAN,S.Sos</v>
      </c>
      <c r="D12" s="877"/>
      <c r="E12" s="877"/>
      <c r="F12" s="878" t="str">
        <f>[4]rincian!E41</f>
        <v>Penyusunan Dokumen Perencanaan Perangkat Daerah</v>
      </c>
      <c r="G12" s="879">
        <f>[4]rincian!I53</f>
        <v>11743200</v>
      </c>
      <c r="H12" s="880">
        <f>G12/G32*100</f>
        <v>0.58466814436870063</v>
      </c>
      <c r="I12" s="881">
        <f>L12/G12*100</f>
        <v>18.168812589413445</v>
      </c>
      <c r="J12" s="889">
        <f>L12/G12*100</f>
        <v>18.168812589413445</v>
      </c>
      <c r="K12" s="880">
        <f>H12*I12/100</f>
        <v>0.10622725942035047</v>
      </c>
      <c r="L12" s="879">
        <f>[4]rincian!P53</f>
        <v>2133600</v>
      </c>
      <c r="M12" s="884">
        <f>K12</f>
        <v>0.10622725942035047</v>
      </c>
      <c r="N12" s="885">
        <f t="shared" si="0"/>
        <v>9609600</v>
      </c>
      <c r="O12" s="886"/>
      <c r="P12" s="877"/>
      <c r="Q12" s="887"/>
      <c r="S12" s="888">
        <f>'[4]FORMAT BARU'!H64</f>
        <v>1930247900</v>
      </c>
      <c r="T12" s="851">
        <f>S12-S13</f>
        <v>-12000000</v>
      </c>
    </row>
    <row r="13" spans="2:23" ht="35.25" customHeight="1">
      <c r="B13" s="890">
        <v>2</v>
      </c>
      <c r="C13" s="891" t="str">
        <f>C11</f>
        <v>ARMAN,S.Sos</v>
      </c>
      <c r="D13" s="892"/>
      <c r="E13" s="892"/>
      <c r="F13" s="893" t="str">
        <f>[4]rincian!E69</f>
        <v xml:space="preserve">Penyediaan gaji dan Tunjangan ASN </v>
      </c>
      <c r="G13" s="894">
        <f>[4]rincian!I88</f>
        <v>1579230000</v>
      </c>
      <c r="H13" s="880">
        <f>G13/G32*100</f>
        <v>78.626394307461595</v>
      </c>
      <c r="I13" s="881">
        <f t="shared" ref="I13:I31" si="1">L13/G13*100</f>
        <v>35.562911862110013</v>
      </c>
      <c r="J13" s="889">
        <f t="shared" ref="J13:J31" si="2">L13/G13*100</f>
        <v>35.562911862110013</v>
      </c>
      <c r="K13" s="880">
        <f t="shared" ref="K13:K31" si="3">H13*I13/100</f>
        <v>27.961835307917653</v>
      </c>
      <c r="L13" s="894">
        <f>[4]rincian!P88</f>
        <v>561620173</v>
      </c>
      <c r="M13" s="884">
        <f t="shared" ref="M13:M31" si="4">K13</f>
        <v>27.961835307917653</v>
      </c>
      <c r="N13" s="885">
        <f t="shared" si="0"/>
        <v>1017609827</v>
      </c>
      <c r="O13" s="895"/>
      <c r="P13" s="892"/>
      <c r="Q13" s="896"/>
      <c r="S13" s="888">
        <f>SUM(G12:G25)</f>
        <v>1942247900</v>
      </c>
      <c r="W13" s="897">
        <v>5630000</v>
      </c>
    </row>
    <row r="14" spans="2:23" ht="35.25" customHeight="1">
      <c r="B14" s="875">
        <v>3</v>
      </c>
      <c r="C14" s="891" t="str">
        <f>C13</f>
        <v>ARMAN,S.Sos</v>
      </c>
      <c r="D14" s="892"/>
      <c r="E14" s="892"/>
      <c r="F14" s="893" t="str">
        <f>[4]rincian!E105</f>
        <v>Koordinasi dan Penyusunan Laporan Keuangan Akhir Tahun SKPD</v>
      </c>
      <c r="G14" s="894">
        <f>[4]rincian!I116</f>
        <v>4178100</v>
      </c>
      <c r="H14" s="880">
        <f>G14/G32*100</f>
        <v>0.20801842547064409</v>
      </c>
      <c r="I14" s="881">
        <f t="shared" si="1"/>
        <v>0</v>
      </c>
      <c r="J14" s="889">
        <f t="shared" si="2"/>
        <v>0</v>
      </c>
      <c r="K14" s="880">
        <f t="shared" si="3"/>
        <v>0</v>
      </c>
      <c r="L14" s="894">
        <f>[4]rincian!P116</f>
        <v>0</v>
      </c>
      <c r="M14" s="884">
        <f t="shared" si="4"/>
        <v>0</v>
      </c>
      <c r="N14" s="885">
        <f t="shared" si="0"/>
        <v>4178100</v>
      </c>
      <c r="O14" s="895"/>
      <c r="P14" s="892"/>
      <c r="Q14" s="896"/>
      <c r="S14" s="888">
        <f>G32-G13</f>
        <v>429294000</v>
      </c>
    </row>
    <row r="15" spans="2:23" ht="51.6" customHeight="1">
      <c r="B15" s="890">
        <v>4</v>
      </c>
      <c r="C15" s="891" t="str">
        <f>C14</f>
        <v>ARMAN,S.Sos</v>
      </c>
      <c r="D15" s="892"/>
      <c r="E15" s="892"/>
      <c r="F15" s="893" t="str">
        <f>[4]rincian!E132</f>
        <v>Koordinasi dan Penyusunan Laporan Keuangan Bulanan/ Triwulanan/ Semesteran SKPD</v>
      </c>
      <c r="G15" s="894">
        <f>[4]rincian!I143</f>
        <v>8172300</v>
      </c>
      <c r="H15" s="880">
        <f>G15/G32*100</f>
        <v>0.40688087371622145</v>
      </c>
      <c r="I15" s="881">
        <f t="shared" si="1"/>
        <v>44.051246283176091</v>
      </c>
      <c r="J15" s="889">
        <f t="shared" si="2"/>
        <v>44.051246283176091</v>
      </c>
      <c r="K15" s="880">
        <f t="shared" si="3"/>
        <v>0.1792360957598714</v>
      </c>
      <c r="L15" s="894">
        <f>[4]rincian!P143</f>
        <v>3600000</v>
      </c>
      <c r="M15" s="884">
        <f t="shared" si="4"/>
        <v>0.1792360957598714</v>
      </c>
      <c r="N15" s="885">
        <f t="shared" si="0"/>
        <v>4572300</v>
      </c>
      <c r="O15" s="895"/>
      <c r="P15" s="892"/>
      <c r="Q15" s="896"/>
    </row>
    <row r="16" spans="2:23" ht="51.6" customHeight="1">
      <c r="B16" s="875">
        <v>5</v>
      </c>
      <c r="C16" s="891" t="str">
        <f>C15</f>
        <v>ARMAN,S.Sos</v>
      </c>
      <c r="D16" s="892"/>
      <c r="E16" s="892"/>
      <c r="F16" s="893" t="str">
        <f>[4]rincian!E159</f>
        <v>Rekonsiliasi dan Penyusunan Laporan Barang Milik Daerah pada SKPD</v>
      </c>
      <c r="G16" s="894">
        <f>[4]rincian!I171</f>
        <v>6372700</v>
      </c>
      <c r="H16" s="880">
        <f>G16/G32*100</f>
        <v>0.31728274095803682</v>
      </c>
      <c r="I16" s="881">
        <f t="shared" si="1"/>
        <v>25.891694258320648</v>
      </c>
      <c r="J16" s="889">
        <f t="shared" si="2"/>
        <v>25.891694258320648</v>
      </c>
      <c r="K16" s="880">
        <f t="shared" si="3"/>
        <v>8.2149877223274395E-2</v>
      </c>
      <c r="L16" s="894">
        <f>[4]rincian!P171</f>
        <v>1650000</v>
      </c>
      <c r="M16" s="884">
        <f t="shared" si="4"/>
        <v>8.2149877223274395E-2</v>
      </c>
      <c r="N16" s="885">
        <f t="shared" si="0"/>
        <v>4722700</v>
      </c>
      <c r="O16" s="895"/>
      <c r="P16" s="892"/>
      <c r="Q16" s="896"/>
    </row>
    <row r="17" spans="2:22" ht="51.6" customHeight="1">
      <c r="B17" s="875"/>
      <c r="C17" s="898"/>
      <c r="D17" s="899"/>
      <c r="E17" s="900"/>
      <c r="F17" s="893" t="str">
        <f>[4]rincian!E370</f>
        <v>Penyediaan Peralatan dan Perlengkapan Kantor</v>
      </c>
      <c r="G17" s="894">
        <f>[4]rincian!I379</f>
        <v>37000000</v>
      </c>
      <c r="H17" s="880">
        <f>G17/G32*100</f>
        <v>1.8421487619764563</v>
      </c>
      <c r="I17" s="881">
        <f t="shared" si="1"/>
        <v>100</v>
      </c>
      <c r="J17" s="889"/>
      <c r="K17" s="880">
        <f t="shared" si="3"/>
        <v>1.8421487619764563</v>
      </c>
      <c r="L17" s="894">
        <f>[4]rincian!P379</f>
        <v>37000000</v>
      </c>
      <c r="M17" s="884">
        <f t="shared" si="4"/>
        <v>1.8421487619764563</v>
      </c>
      <c r="N17" s="885">
        <f t="shared" si="0"/>
        <v>0</v>
      </c>
      <c r="O17" s="895"/>
      <c r="P17" s="892"/>
      <c r="Q17" s="896"/>
    </row>
    <row r="18" spans="2:22" ht="43.9" customHeight="1">
      <c r="B18" s="890">
        <v>6</v>
      </c>
      <c r="C18" s="901" t="s">
        <v>183</v>
      </c>
      <c r="D18" s="902"/>
      <c r="E18" s="903"/>
      <c r="F18" s="893" t="str">
        <f>[4]rincian!E187</f>
        <v>Penyediaan Bahan Bacaan dan Peraturan Perundang-undangan</v>
      </c>
      <c r="G18" s="894">
        <f>[4]rincian!I199</f>
        <v>4680000</v>
      </c>
      <c r="H18" s="880">
        <f>G18/G32*100</f>
        <v>0.23300692448783286</v>
      </c>
      <c r="I18" s="881">
        <f t="shared" si="1"/>
        <v>10.683760683760683</v>
      </c>
      <c r="J18" s="889">
        <f t="shared" si="2"/>
        <v>10.683760683760683</v>
      </c>
      <c r="K18" s="880">
        <f t="shared" si="3"/>
        <v>2.4893902188871029E-2</v>
      </c>
      <c r="L18" s="894">
        <f>[4]rincian!P199</f>
        <v>500000</v>
      </c>
      <c r="M18" s="884">
        <f t="shared" si="4"/>
        <v>2.4893902188871029E-2</v>
      </c>
      <c r="N18" s="885">
        <f t="shared" si="0"/>
        <v>4180000</v>
      </c>
      <c r="O18" s="904"/>
      <c r="P18" s="892"/>
      <c r="Q18" s="896"/>
    </row>
    <row r="19" spans="2:22" ht="35.25" customHeight="1">
      <c r="B19" s="890">
        <v>7</v>
      </c>
      <c r="C19" s="891" t="str">
        <f>[4]rincian!P232</f>
        <v>FERI ADY, S.ST</v>
      </c>
      <c r="D19" s="892"/>
      <c r="E19" s="892"/>
      <c r="F19" s="893" t="str">
        <f>[4]rincian!E215</f>
        <v>Penyelenggaraan Rapat Koordinasi dan Konsultasi SKPD</v>
      </c>
      <c r="G19" s="894">
        <f>[4]rincian!I225</f>
        <v>26860000</v>
      </c>
      <c r="H19" s="880">
        <f>G19/G32*100</f>
        <v>1.3373004255861518</v>
      </c>
      <c r="I19" s="881">
        <f t="shared" si="1"/>
        <v>45.719657483246465</v>
      </c>
      <c r="J19" s="889">
        <f t="shared" si="2"/>
        <v>45.719657483246465</v>
      </c>
      <c r="K19" s="880">
        <f t="shared" si="3"/>
        <v>0.61140917409998585</v>
      </c>
      <c r="L19" s="894">
        <f>[4]rincian!P225</f>
        <v>12280300</v>
      </c>
      <c r="M19" s="884">
        <f t="shared" si="4"/>
        <v>0.61140917409998585</v>
      </c>
      <c r="N19" s="885">
        <f t="shared" si="0"/>
        <v>14579700</v>
      </c>
      <c r="O19" s="904"/>
      <c r="P19" s="892"/>
      <c r="Q19" s="896"/>
    </row>
    <row r="20" spans="2:22" ht="35.25" customHeight="1">
      <c r="B20" s="875"/>
      <c r="C20" s="891"/>
      <c r="D20" s="892"/>
      <c r="E20" s="892"/>
      <c r="F20" s="893" t="str">
        <f>[4]rincian!E396</f>
        <v>Pengadaan Mebel</v>
      </c>
      <c r="G20" s="894">
        <f>[4]rincian!I405</f>
        <v>12000000</v>
      </c>
      <c r="H20" s="880">
        <f>G20/G32*100</f>
        <v>0.59745365253290472</v>
      </c>
      <c r="I20" s="881"/>
      <c r="J20" s="889"/>
      <c r="K20" s="880"/>
      <c r="L20" s="894">
        <f>[4]rincian!P405</f>
        <v>12000000</v>
      </c>
      <c r="M20" s="884"/>
      <c r="N20" s="885">
        <f t="shared" si="0"/>
        <v>0</v>
      </c>
      <c r="O20" s="904"/>
      <c r="P20" s="892"/>
      <c r="Q20" s="896"/>
    </row>
    <row r="21" spans="2:22" ht="35.25" customHeight="1">
      <c r="B21" s="875">
        <v>8</v>
      </c>
      <c r="C21" s="891" t="str">
        <f>C19</f>
        <v>FERI ADY, S.ST</v>
      </c>
      <c r="D21" s="892"/>
      <c r="E21" s="892"/>
      <c r="F21" s="893" t="str">
        <f>[4]rincian!E241</f>
        <v xml:space="preserve"> Penyediaan Jasa Pelayanan Umum Kantor</v>
      </c>
      <c r="G21" s="894">
        <f>[4]rincian!I257</f>
        <v>187451600</v>
      </c>
      <c r="H21" s="880">
        <f>G21/G32*100</f>
        <v>9.3328035910947538</v>
      </c>
      <c r="I21" s="881">
        <f t="shared" si="1"/>
        <v>33.830354608869698</v>
      </c>
      <c r="J21" s="889">
        <f t="shared" si="2"/>
        <v>33.830354608869698</v>
      </c>
      <c r="K21" s="880">
        <f t="shared" si="3"/>
        <v>3.1573205498166805</v>
      </c>
      <c r="L21" s="894">
        <f>[4]rincian!P257</f>
        <v>63415541</v>
      </c>
      <c r="M21" s="884">
        <f t="shared" si="4"/>
        <v>3.1573205498166805</v>
      </c>
      <c r="N21" s="885">
        <f t="shared" si="0"/>
        <v>124036059</v>
      </c>
      <c r="O21" s="904"/>
      <c r="P21" s="892"/>
      <c r="Q21" s="896"/>
    </row>
    <row r="22" spans="2:22" ht="66.599999999999994" customHeight="1">
      <c r="B22" s="890">
        <v>9</v>
      </c>
      <c r="C22" s="891" t="str">
        <f>C21</f>
        <v>FERI ADY, S.ST</v>
      </c>
      <c r="D22" s="892"/>
      <c r="E22" s="892"/>
      <c r="F22" s="893" t="str">
        <f>[4]rincian!E273</f>
        <v>Penyediaan Jasa Komunikasi, Sumber Daya Air dan Listrik</v>
      </c>
      <c r="G22" s="894">
        <f>[4]rincian!I282</f>
        <v>8150000</v>
      </c>
      <c r="H22" s="880">
        <f>G22/G32*100</f>
        <v>0.4057706056785978</v>
      </c>
      <c r="I22" s="881">
        <f t="shared" si="1"/>
        <v>30.398920245398774</v>
      </c>
      <c r="J22" s="889">
        <f t="shared" si="2"/>
        <v>30.398920245398774</v>
      </c>
      <c r="K22" s="880">
        <f t="shared" si="3"/>
        <v>0.1233498827995085</v>
      </c>
      <c r="L22" s="894">
        <f>[4]rincian!P282</f>
        <v>2477512</v>
      </c>
      <c r="M22" s="884">
        <f t="shared" si="4"/>
        <v>0.1233498827995085</v>
      </c>
      <c r="N22" s="885">
        <f t="shared" si="0"/>
        <v>5672488</v>
      </c>
      <c r="O22" s="895"/>
      <c r="P22" s="892"/>
      <c r="Q22" s="896"/>
      <c r="T22" s="851"/>
    </row>
    <row r="23" spans="2:22" ht="55.15" customHeight="1">
      <c r="B23" s="875">
        <v>10</v>
      </c>
      <c r="C23" s="894" t="str">
        <f>[4]rincian!P313</f>
        <v>NUR KAMAR, S.Kel</v>
      </c>
      <c r="D23" s="892"/>
      <c r="E23" s="892"/>
      <c r="F23" s="893" t="str">
        <f>[4]rincian!E298</f>
        <v>Penyediaan Jasa Pemeliharaan, Biaya Pemeliharaan, dan Pajak Kendaraan Perorangan Dinas atau Kendaraan Dinas Jabatan</v>
      </c>
      <c r="G23" s="894">
        <f>[4]rincian!I306</f>
        <v>36770000</v>
      </c>
      <c r="H23" s="880">
        <f>G23/G32*100</f>
        <v>1.8306975669695758</v>
      </c>
      <c r="I23" s="881">
        <f t="shared" si="1"/>
        <v>41.949959205874357</v>
      </c>
      <c r="J23" s="889">
        <f t="shared" si="2"/>
        <v>41.949959205874357</v>
      </c>
      <c r="K23" s="880">
        <f t="shared" si="3"/>
        <v>0.7679768825266714</v>
      </c>
      <c r="L23" s="894">
        <f>[4]rincian!P306</f>
        <v>15425000</v>
      </c>
      <c r="M23" s="884">
        <f t="shared" si="4"/>
        <v>0.7679768825266714</v>
      </c>
      <c r="N23" s="885">
        <f t="shared" si="0"/>
        <v>21345000</v>
      </c>
      <c r="O23" s="904"/>
      <c r="P23" s="892"/>
      <c r="Q23" s="896"/>
    </row>
    <row r="24" spans="2:22" ht="46.9" customHeight="1">
      <c r="B24" s="890">
        <v>11</v>
      </c>
      <c r="C24" s="891" t="str">
        <f>C23</f>
        <v>NUR KAMAR, S.Kel</v>
      </c>
      <c r="D24" s="892"/>
      <c r="E24" s="892"/>
      <c r="F24" s="893" t="str">
        <f>[4]rincian!E322</f>
        <v>Penyediaan Jasa Pemeliharaan, Biaya Pemeliharaan, Pajak dan Perizinan Kendaraan Dinas Operasional atau Lapangan</v>
      </c>
      <c r="G24" s="894">
        <f>[4]rincian!I330</f>
        <v>19640000</v>
      </c>
      <c r="H24" s="880">
        <f>G24/G32*100</f>
        <v>0.97783247797885409</v>
      </c>
      <c r="I24" s="881">
        <f t="shared" si="1"/>
        <v>12.745147657841141</v>
      </c>
      <c r="J24" s="889">
        <f t="shared" si="2"/>
        <v>12.745147657841141</v>
      </c>
      <c r="K24" s="880">
        <f t="shared" si="3"/>
        <v>0.1246261931647319</v>
      </c>
      <c r="L24" s="894">
        <f>[4]rincian!P330</f>
        <v>2503147</v>
      </c>
      <c r="M24" s="884">
        <f t="shared" si="4"/>
        <v>0.1246261931647319</v>
      </c>
      <c r="N24" s="885">
        <f t="shared" si="0"/>
        <v>17136853</v>
      </c>
      <c r="O24" s="904"/>
      <c r="P24" s="892"/>
      <c r="Q24" s="896"/>
      <c r="T24" s="851">
        <f>T25-T26</f>
        <v>163320678</v>
      </c>
    </row>
    <row r="25" spans="2:22" ht="46.5" customHeight="1">
      <c r="B25" s="875">
        <v>12</v>
      </c>
      <c r="C25" s="891" t="str">
        <f>C24</f>
        <v>NUR KAMAR, S.Kel</v>
      </c>
      <c r="D25" s="892"/>
      <c r="E25" s="892"/>
      <c r="F25" s="893" t="str">
        <f>[4]rincian!E346</f>
        <v>Pemeliharaan Peralatan dan Mesin Lainnya</v>
      </c>
      <c r="G25" s="894">
        <f>[4]rincian!I354</f>
        <v>0</v>
      </c>
      <c r="H25" s="880">
        <f>G25/G32*100</f>
        <v>0</v>
      </c>
      <c r="I25" s="881">
        <v>0</v>
      </c>
      <c r="J25" s="889">
        <v>0</v>
      </c>
      <c r="K25" s="880">
        <f t="shared" si="3"/>
        <v>0</v>
      </c>
      <c r="L25" s="894">
        <f>[4]rincian!P354</f>
        <v>0</v>
      </c>
      <c r="M25" s="884">
        <f t="shared" si="4"/>
        <v>0</v>
      </c>
      <c r="N25" s="885">
        <f t="shared" si="0"/>
        <v>0</v>
      </c>
      <c r="O25" s="904"/>
      <c r="P25" s="892"/>
      <c r="Q25" s="896"/>
      <c r="T25" s="905">
        <v>444961104</v>
      </c>
    </row>
    <row r="26" spans="2:22" ht="71.25" customHeight="1">
      <c r="B26" s="890">
        <v>13</v>
      </c>
      <c r="C26" s="906" t="str">
        <f>[4]rincian!P442</f>
        <v>AKHMAD RIFAI, S.PI</v>
      </c>
      <c r="D26" s="906"/>
      <c r="E26" s="906"/>
      <c r="F26" s="893" t="str">
        <f>[4]rincian!E425</f>
        <v>Koordinasi/Sinergi Perencanaan dan Pelaksanaan Kegiatan Pemerintahan dengan Perangkat Daerah dan Instansi Vertikal Terkait</v>
      </c>
      <c r="G26" s="894">
        <f>[4]rincian!I435</f>
        <v>1352200</v>
      </c>
      <c r="H26" s="907">
        <f>G26/G32*100</f>
        <v>6.7323069079582826E-2</v>
      </c>
      <c r="I26" s="908">
        <f t="shared" si="1"/>
        <v>0</v>
      </c>
      <c r="J26" s="909">
        <f t="shared" si="2"/>
        <v>0</v>
      </c>
      <c r="K26" s="880">
        <f t="shared" si="3"/>
        <v>0</v>
      </c>
      <c r="L26" s="894">
        <f>[4]rincian!P435</f>
        <v>0</v>
      </c>
      <c r="M26" s="884">
        <f t="shared" si="4"/>
        <v>0</v>
      </c>
      <c r="N26" s="885">
        <f t="shared" si="0"/>
        <v>1352200</v>
      </c>
      <c r="O26" s="904"/>
      <c r="P26" s="892"/>
      <c r="Q26" s="896"/>
      <c r="S26" s="905">
        <v>447645747</v>
      </c>
      <c r="T26" s="851">
        <f>L32-S26</f>
        <v>281640426</v>
      </c>
    </row>
    <row r="27" spans="2:22" ht="99.4" customHeight="1">
      <c r="B27" s="890">
        <v>14</v>
      </c>
      <c r="C27" s="891" t="str">
        <f>[4]rincian!P471</f>
        <v>NUR SYAMSI, S.Sos</v>
      </c>
      <c r="D27" s="892"/>
      <c r="E27" s="892"/>
      <c r="F27" s="893" t="str">
        <f>[4]rincian!E451</f>
        <v xml:space="preserve">Peningkatan Partisipasi Masyarakat dalam Forum Musyawarah Perencanaan Pembangunan di Desa </v>
      </c>
      <c r="G27" s="894">
        <f>[4]rincian!I464</f>
        <v>16180900</v>
      </c>
      <c r="H27" s="907">
        <f>G27/G32*100</f>
        <v>0.80561148385580661</v>
      </c>
      <c r="I27" s="908">
        <f t="shared" si="1"/>
        <v>90.729811073549683</v>
      </c>
      <c r="J27" s="909">
        <f t="shared" si="2"/>
        <v>90.729811073549683</v>
      </c>
      <c r="K27" s="880">
        <f t="shared" si="3"/>
        <v>0.73092977728919351</v>
      </c>
      <c r="L27" s="894">
        <f>[4]rincian!P464</f>
        <v>14680900</v>
      </c>
      <c r="M27" s="884">
        <f t="shared" si="4"/>
        <v>0.73092977728919351</v>
      </c>
      <c r="N27" s="885">
        <f t="shared" si="0"/>
        <v>1500000</v>
      </c>
      <c r="O27" s="904"/>
      <c r="P27" s="892"/>
      <c r="Q27" s="896"/>
      <c r="S27" s="905">
        <v>27000000</v>
      </c>
      <c r="T27" s="851"/>
    </row>
    <row r="28" spans="2:22" ht="86.65" customHeight="1">
      <c r="B28" s="890">
        <v>15</v>
      </c>
      <c r="C28" s="891" t="str">
        <f>[4]rincian!P498</f>
        <v>LAILA WAHYUNI,ST</v>
      </c>
      <c r="D28" s="892"/>
      <c r="E28" s="892"/>
      <c r="F28" s="893" t="str">
        <f>[4]rincian!E480</f>
        <v>Peningkatan Efektifitas Kegiatan Pemberdayaan Masyarakat di Wilayah Kecamatan</v>
      </c>
      <c r="G28" s="894">
        <f>[4]rincian!I491</f>
        <v>1891600</v>
      </c>
      <c r="H28" s="907">
        <f>G28/G32*100</f>
        <v>9.4178610760936893E-2</v>
      </c>
      <c r="I28" s="908">
        <f t="shared" si="1"/>
        <v>0</v>
      </c>
      <c r="J28" s="909">
        <f t="shared" si="2"/>
        <v>0</v>
      </c>
      <c r="K28" s="880">
        <f t="shared" si="3"/>
        <v>0</v>
      </c>
      <c r="L28" s="894">
        <f>[4]rincian!P491</f>
        <v>0</v>
      </c>
      <c r="M28" s="884">
        <f t="shared" si="4"/>
        <v>0</v>
      </c>
      <c r="N28" s="885">
        <f t="shared" si="0"/>
        <v>1891600</v>
      </c>
      <c r="O28" s="904"/>
      <c r="P28" s="892"/>
      <c r="Q28" s="896"/>
      <c r="S28" s="593">
        <f>G32-L32</f>
        <v>1279237827</v>
      </c>
      <c r="T28" s="851">
        <f>S28-L13</f>
        <v>717617654</v>
      </c>
    </row>
    <row r="29" spans="2:22" ht="86.65" customHeight="1">
      <c r="B29" s="890">
        <v>16</v>
      </c>
      <c r="C29" s="906" t="str">
        <f>C23</f>
        <v>NUR KAMAR, S.Kel</v>
      </c>
      <c r="D29" s="906"/>
      <c r="E29" s="906"/>
      <c r="F29" s="893" t="str">
        <f>[4]rincian!E535</f>
        <v>Sinergitas dengan kepolisian Negara Republik Indonesia , Tentara Nasional Indonesia  dan Instansi vertikal di wiilayah Kecamatan</v>
      </c>
      <c r="G29" s="894">
        <f>[4]rincian!I547</f>
        <v>1610500</v>
      </c>
      <c r="H29" s="907">
        <f>G29/G32*100</f>
        <v>8.0183258950353595E-2</v>
      </c>
      <c r="I29" s="908">
        <f t="shared" si="1"/>
        <v>0</v>
      </c>
      <c r="J29" s="909"/>
      <c r="K29" s="880">
        <f t="shared" si="3"/>
        <v>0</v>
      </c>
      <c r="L29" s="910">
        <f>[4]rincian!P547</f>
        <v>0</v>
      </c>
      <c r="M29" s="884">
        <f t="shared" si="4"/>
        <v>0</v>
      </c>
      <c r="N29" s="885">
        <f t="shared" si="0"/>
        <v>1610500</v>
      </c>
      <c r="O29" s="911"/>
      <c r="P29" s="912"/>
      <c r="Q29" s="913"/>
      <c r="S29" s="593"/>
      <c r="T29" s="851"/>
      <c r="U29" s="851">
        <f>SUM(N12:N31)</f>
        <v>1279237827</v>
      </c>
    </row>
    <row r="30" spans="2:22" ht="86.65" customHeight="1">
      <c r="B30" s="890"/>
      <c r="C30" s="894"/>
      <c r="D30" s="894"/>
      <c r="E30" s="894"/>
      <c r="F30" s="893" t="str">
        <f>[4]rincian!E507</f>
        <v>Harmonisasi Hubungan Dengan Tokoh Agama dan Tokoh Masyarakat</v>
      </c>
      <c r="G30" s="894">
        <f>[4]rincian!I517</f>
        <v>0</v>
      </c>
      <c r="H30" s="907">
        <f>G30/G32*100</f>
        <v>0</v>
      </c>
      <c r="I30" s="908" t="e">
        <f t="shared" si="1"/>
        <v>#DIV/0!</v>
      </c>
      <c r="J30" s="909"/>
      <c r="K30" s="880"/>
      <c r="L30" s="910">
        <f>[4]rincian!P517</f>
        <v>0</v>
      </c>
      <c r="M30" s="884"/>
      <c r="N30" s="885">
        <f t="shared" si="0"/>
        <v>0</v>
      </c>
      <c r="O30" s="911"/>
      <c r="P30" s="912"/>
      <c r="Q30" s="913"/>
      <c r="S30" s="593"/>
      <c r="T30" s="851"/>
      <c r="U30" s="851"/>
    </row>
    <row r="31" spans="2:22" ht="96.75" customHeight="1">
      <c r="B31" s="890">
        <v>17</v>
      </c>
      <c r="C31" s="906" t="str">
        <f>[4]rincian!P586</f>
        <v>FERI ADY, S.ST</v>
      </c>
      <c r="D31" s="906"/>
      <c r="E31" s="906"/>
      <c r="F31" s="893" t="str">
        <f>[4]rincian!E563</f>
        <v xml:space="preserve">Pembinaan wawasan kebangsaan dan Ketahanan Nasional dalam rangka memantapkan Pengamalan Pancasila, Pelaksanaan Undang-Undang Dasar Negara Republik Indonesia tahun 1945 Pelestarian Bhinneka Tunggal Ika  serta pemertahanan dan pemeliharaan Keutuhan negara Kesatuan Republik Indonesia </v>
      </c>
      <c r="G31" s="894">
        <f>[4]rincian!I579</f>
        <v>45240900</v>
      </c>
      <c r="H31" s="907">
        <f>G31/G32*100</f>
        <v>2.2524450790729911</v>
      </c>
      <c r="I31" s="908">
        <f t="shared" si="1"/>
        <v>0</v>
      </c>
      <c r="J31" s="909">
        <f t="shared" si="2"/>
        <v>0</v>
      </c>
      <c r="K31" s="880">
        <f t="shared" si="3"/>
        <v>0</v>
      </c>
      <c r="L31" s="910">
        <f>[4]rincian!P579</f>
        <v>0</v>
      </c>
      <c r="M31" s="884">
        <f t="shared" si="4"/>
        <v>0</v>
      </c>
      <c r="N31" s="885">
        <f t="shared" si="0"/>
        <v>45240900</v>
      </c>
      <c r="O31" s="911"/>
      <c r="P31" s="912"/>
      <c r="Q31" s="913"/>
      <c r="S31" s="905">
        <f>N32-N13</f>
        <v>261628000</v>
      </c>
      <c r="T31" s="851">
        <f>L13+T28</f>
        <v>1279237827</v>
      </c>
      <c r="U31" s="914">
        <v>13800000</v>
      </c>
      <c r="V31" s="915">
        <f>S31-U31</f>
        <v>247828000</v>
      </c>
    </row>
    <row r="32" spans="2:22" ht="24.4" customHeight="1" thickBot="1">
      <c r="B32" s="916" t="s">
        <v>184</v>
      </c>
      <c r="C32" s="917"/>
      <c r="D32" s="917"/>
      <c r="E32" s="917"/>
      <c r="F32" s="917"/>
      <c r="G32" s="918">
        <f>SUM(G12:G31)</f>
        <v>2008524000</v>
      </c>
      <c r="H32" s="918">
        <f>SUM(H13:H31)</f>
        <v>99.415331855631294</v>
      </c>
      <c r="I32" s="919"/>
      <c r="J32" s="920"/>
      <c r="K32" s="921">
        <f>SUM(K12:K31)</f>
        <v>35.712103664183246</v>
      </c>
      <c r="L32" s="918">
        <f>SUM(L12:L31)</f>
        <v>729286173</v>
      </c>
      <c r="M32" s="921">
        <f>SUM(M12:M31)</f>
        <v>35.712103664183246</v>
      </c>
      <c r="N32" s="918">
        <f>SUM(N12:N31)</f>
        <v>1279237827</v>
      </c>
      <c r="O32" s="922"/>
      <c r="P32" s="923"/>
      <c r="Q32" s="924"/>
      <c r="S32" s="905">
        <v>106739573</v>
      </c>
    </row>
    <row r="33" spans="7:22" ht="15.75" customHeight="1" thickTop="1">
      <c r="M33" s="925"/>
      <c r="S33" s="888" t="e">
        <f>#REF!-S34-S35</f>
        <v>#REF!</v>
      </c>
      <c r="V33" s="897" t="e">
        <f>#REF!+#REF!</f>
        <v>#REF!</v>
      </c>
    </row>
    <row r="34" spans="7:22" ht="18.75" customHeight="1">
      <c r="G34" s="851"/>
      <c r="L34" s="926"/>
      <c r="N34" s="927" t="str">
        <f>[4]rincian!P90</f>
        <v>Polebunging, 31 Mei 2025</v>
      </c>
      <c r="S34" s="595">
        <v>71440000</v>
      </c>
      <c r="V34" s="897">
        <v>1722593610</v>
      </c>
    </row>
    <row r="35" spans="7:22" ht="15" customHeight="1">
      <c r="L35" s="888"/>
      <c r="N35" s="857" t="s">
        <v>274</v>
      </c>
      <c r="S35" s="595">
        <v>10000000</v>
      </c>
      <c r="V35" s="851" t="e">
        <f>V33-V34</f>
        <v>#REF!</v>
      </c>
    </row>
    <row r="36" spans="7:22">
      <c r="L36" s="928"/>
      <c r="N36" s="857"/>
    </row>
    <row r="37" spans="7:22">
      <c r="G37" s="851"/>
      <c r="N37" s="927"/>
    </row>
    <row r="38" spans="7:22" ht="26.65" customHeight="1" thickBot="1">
      <c r="L38" s="888"/>
      <c r="N38" s="857"/>
      <c r="S38" s="929">
        <v>1355398911</v>
      </c>
      <c r="T38" s="888">
        <f>L32-L13</f>
        <v>167666000</v>
      </c>
      <c r="U38" s="930">
        <f>G32-G13</f>
        <v>429294000</v>
      </c>
      <c r="V38" s="931">
        <f>G32-V39</f>
        <v>384165295</v>
      </c>
    </row>
    <row r="39" spans="7:22" ht="16.5">
      <c r="N39" s="857"/>
      <c r="S39" s="932">
        <v>1082675905</v>
      </c>
      <c r="U39" s="930">
        <v>2017037705</v>
      </c>
      <c r="V39" s="933">
        <v>1624358705</v>
      </c>
    </row>
    <row r="40" spans="7:22" ht="12" customHeight="1">
      <c r="N40" s="934" t="s">
        <v>275</v>
      </c>
      <c r="S40" s="932">
        <f>S38-S39</f>
        <v>272723006</v>
      </c>
      <c r="U40" s="930">
        <v>1914978426</v>
      </c>
    </row>
    <row r="41" spans="7:22">
      <c r="N41" s="927" t="s">
        <v>276</v>
      </c>
      <c r="U41" s="930">
        <f>U39-U40</f>
        <v>102059279</v>
      </c>
      <c r="V41" s="930">
        <v>362679000</v>
      </c>
    </row>
    <row r="42" spans="7:22">
      <c r="G42" s="595">
        <v>776363585</v>
      </c>
      <c r="T42" s="888">
        <f>T38-S40</f>
        <v>-105057006</v>
      </c>
      <c r="V42" s="931">
        <f>V38-V41</f>
        <v>21486295</v>
      </c>
    </row>
  </sheetData>
  <mergeCells count="24">
    <mergeCell ref="C10:E10"/>
    <mergeCell ref="C18:E18"/>
    <mergeCell ref="C26:E26"/>
    <mergeCell ref="C29:E29"/>
    <mergeCell ref="C31:E31"/>
    <mergeCell ref="B32:F32"/>
    <mergeCell ref="N7:N9"/>
    <mergeCell ref="O7:O9"/>
    <mergeCell ref="P7:P9"/>
    <mergeCell ref="Q7:Q9"/>
    <mergeCell ref="I8:I9"/>
    <mergeCell ref="J8:J9"/>
    <mergeCell ref="K8:K9"/>
    <mergeCell ref="L8:M8"/>
    <mergeCell ref="B1:Q1"/>
    <mergeCell ref="B2:Q2"/>
    <mergeCell ref="B3:Q3"/>
    <mergeCell ref="B7:B9"/>
    <mergeCell ref="C7:E9"/>
    <mergeCell ref="F7:F9"/>
    <mergeCell ref="G7:G9"/>
    <mergeCell ref="H7:H9"/>
    <mergeCell ref="I7:J7"/>
    <mergeCell ref="K7:M7"/>
  </mergeCells>
  <pageMargins left="0.39370078740157499" right="7.8740157480315001E-2" top="0.23622047244094499" bottom="0.196850393700787" header="0.511811023622047" footer="0.27559055118110198"/>
  <pageSetup paperSize="5" scale="43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45"/>
  <sheetViews>
    <sheetView topLeftCell="A32" zoomScale="112" zoomScaleNormal="112" workbookViewId="0">
      <selection activeCell="H54" sqref="H54"/>
    </sheetView>
  </sheetViews>
  <sheetFormatPr defaultColWidth="9" defaultRowHeight="12.75"/>
  <cols>
    <col min="2" max="2" width="25.5703125" customWidth="1"/>
    <col min="3" max="3" width="17.85546875" customWidth="1"/>
    <col min="4" max="4" width="16.28515625" customWidth="1"/>
    <col min="11" max="11" width="16.7109375" customWidth="1"/>
  </cols>
  <sheetData>
    <row r="2" spans="1:11">
      <c r="A2" s="1"/>
      <c r="B2" s="2"/>
      <c r="C2" s="2"/>
      <c r="D2" s="2"/>
      <c r="E2" s="479" t="s">
        <v>188</v>
      </c>
      <c r="F2" s="480"/>
      <c r="G2" s="480"/>
      <c r="H2" s="480"/>
      <c r="I2" s="480"/>
      <c r="J2" s="480"/>
      <c r="K2" s="481"/>
    </row>
    <row r="3" spans="1:11">
      <c r="A3" s="3"/>
      <c r="B3" s="4"/>
      <c r="C3" s="4"/>
      <c r="D3" s="4"/>
      <c r="E3" s="482"/>
      <c r="F3" s="483"/>
      <c r="G3" s="483"/>
      <c r="H3" s="483"/>
      <c r="I3" s="483"/>
      <c r="J3" s="483"/>
      <c r="K3" s="484"/>
    </row>
    <row r="4" spans="1:11">
      <c r="A4" s="5"/>
      <c r="B4" s="6"/>
      <c r="C4" s="6"/>
      <c r="D4" s="6"/>
      <c r="E4" s="4"/>
      <c r="F4" s="485" t="s">
        <v>189</v>
      </c>
      <c r="G4" s="486"/>
      <c r="H4" s="486"/>
      <c r="I4" s="486"/>
      <c r="J4" s="487"/>
      <c r="K4" s="28"/>
    </row>
    <row r="5" spans="1:11">
      <c r="A5" s="7" t="s">
        <v>190</v>
      </c>
      <c r="B5" s="8" t="s">
        <v>191</v>
      </c>
      <c r="C5" s="9" t="s">
        <v>192</v>
      </c>
      <c r="D5" s="8" t="s">
        <v>193</v>
      </c>
      <c r="E5" s="6"/>
      <c r="F5" s="482"/>
      <c r="G5" s="483"/>
      <c r="H5" s="483"/>
      <c r="I5" s="483"/>
      <c r="J5" s="488"/>
      <c r="K5" s="29"/>
    </row>
    <row r="6" spans="1:11" ht="41.25">
      <c r="A6" s="10"/>
      <c r="B6" s="11"/>
      <c r="C6" s="11"/>
      <c r="D6" s="11"/>
      <c r="E6" s="12" t="s">
        <v>194</v>
      </c>
      <c r="F6" s="13" t="s">
        <v>195</v>
      </c>
      <c r="G6" s="13" t="s">
        <v>196</v>
      </c>
      <c r="H6" s="12" t="s">
        <v>197</v>
      </c>
      <c r="I6" s="30" t="s">
        <v>198</v>
      </c>
      <c r="J6" s="12" t="s">
        <v>199</v>
      </c>
      <c r="K6" s="31" t="s">
        <v>200</v>
      </c>
    </row>
    <row r="7" spans="1:11">
      <c r="A7" s="14">
        <v>7</v>
      </c>
      <c r="B7" s="473" t="s">
        <v>201</v>
      </c>
      <c r="C7" s="474"/>
      <c r="D7" s="475"/>
      <c r="E7" s="15"/>
      <c r="F7" s="16">
        <v>1991375512</v>
      </c>
      <c r="G7" s="16">
        <v>41696000</v>
      </c>
      <c r="H7" s="17">
        <v>0</v>
      </c>
      <c r="I7" s="17">
        <v>0</v>
      </c>
      <c r="J7" s="16">
        <v>2033071512</v>
      </c>
      <c r="K7" s="32"/>
    </row>
    <row r="8" spans="1:11">
      <c r="A8" s="18">
        <v>44933</v>
      </c>
      <c r="B8" s="473" t="s">
        <v>202</v>
      </c>
      <c r="C8" s="474"/>
      <c r="D8" s="475"/>
      <c r="E8" s="15"/>
      <c r="F8" s="16">
        <v>1991375512</v>
      </c>
      <c r="G8" s="16">
        <v>41696000</v>
      </c>
      <c r="H8" s="17">
        <v>0</v>
      </c>
      <c r="I8" s="17">
        <v>0</v>
      </c>
      <c r="J8" s="16">
        <v>2033071512</v>
      </c>
      <c r="K8" s="32"/>
    </row>
    <row r="9" spans="1:11" ht="16.899999999999999" customHeight="1">
      <c r="A9" s="19" t="s">
        <v>203</v>
      </c>
      <c r="B9" s="476" t="s">
        <v>20</v>
      </c>
      <c r="C9" s="477"/>
      <c r="D9" s="478"/>
      <c r="E9" s="15"/>
      <c r="F9" s="20">
        <v>1937903512</v>
      </c>
      <c r="G9" s="20">
        <v>41696000</v>
      </c>
      <c r="H9" s="21">
        <v>0</v>
      </c>
      <c r="I9" s="21">
        <v>0</v>
      </c>
      <c r="J9" s="20">
        <v>1979599512</v>
      </c>
      <c r="K9" s="32"/>
    </row>
    <row r="10" spans="1:11" ht="16.899999999999999" customHeight="1">
      <c r="A10" s="19" t="s">
        <v>204</v>
      </c>
      <c r="B10" s="476" t="s">
        <v>55</v>
      </c>
      <c r="C10" s="477"/>
      <c r="D10" s="478"/>
      <c r="E10" s="15"/>
      <c r="F10" s="20">
        <v>10000000</v>
      </c>
      <c r="G10" s="21">
        <v>0</v>
      </c>
      <c r="H10" s="21">
        <v>0</v>
      </c>
      <c r="I10" s="21">
        <v>0</v>
      </c>
      <c r="J10" s="20">
        <v>10000000</v>
      </c>
      <c r="K10" s="32"/>
    </row>
    <row r="11" spans="1:11" ht="16.5">
      <c r="A11" s="19" t="s">
        <v>205</v>
      </c>
      <c r="B11" s="22" t="s">
        <v>86</v>
      </c>
      <c r="C11" s="22" t="s">
        <v>206</v>
      </c>
      <c r="D11" s="22" t="s">
        <v>207</v>
      </c>
      <c r="E11" s="21">
        <v>0</v>
      </c>
      <c r="F11" s="20">
        <v>10000000</v>
      </c>
      <c r="G11" s="21">
        <v>0</v>
      </c>
      <c r="H11" s="21">
        <v>0</v>
      </c>
      <c r="I11" s="21">
        <v>0</v>
      </c>
      <c r="J11" s="20">
        <v>10000000</v>
      </c>
      <c r="K11" s="33">
        <v>0</v>
      </c>
    </row>
    <row r="12" spans="1:11">
      <c r="A12" s="19" t="s">
        <v>208</v>
      </c>
      <c r="B12" s="476" t="s">
        <v>21</v>
      </c>
      <c r="C12" s="477"/>
      <c r="D12" s="478"/>
      <c r="E12" s="15"/>
      <c r="F12" s="20">
        <v>1675970512</v>
      </c>
      <c r="G12" s="21">
        <v>0</v>
      </c>
      <c r="H12" s="21">
        <v>0</v>
      </c>
      <c r="I12" s="21">
        <v>0</v>
      </c>
      <c r="J12" s="20">
        <v>1675970512</v>
      </c>
      <c r="K12" s="32"/>
    </row>
    <row r="13" spans="1:11">
      <c r="A13" s="19" t="s">
        <v>209</v>
      </c>
      <c r="B13" s="22" t="s">
        <v>210</v>
      </c>
      <c r="C13" s="22" t="s">
        <v>206</v>
      </c>
      <c r="D13" s="22" t="s">
        <v>207</v>
      </c>
      <c r="E13" s="21">
        <v>0</v>
      </c>
      <c r="F13" s="20">
        <v>1658231512</v>
      </c>
      <c r="G13" s="21">
        <v>0</v>
      </c>
      <c r="H13" s="21">
        <v>0</v>
      </c>
      <c r="I13" s="21">
        <v>0</v>
      </c>
      <c r="J13" s="20">
        <v>1658231512</v>
      </c>
      <c r="K13" s="33">
        <v>0</v>
      </c>
    </row>
    <row r="14" spans="1:11" ht="16.5">
      <c r="A14" s="19" t="s">
        <v>211</v>
      </c>
      <c r="B14" s="22" t="s">
        <v>112</v>
      </c>
      <c r="C14" s="22" t="s">
        <v>206</v>
      </c>
      <c r="D14" s="22" t="s">
        <v>207</v>
      </c>
      <c r="E14" s="21">
        <v>0</v>
      </c>
      <c r="F14" s="20">
        <v>7739000</v>
      </c>
      <c r="G14" s="21">
        <v>0</v>
      </c>
      <c r="H14" s="21">
        <v>0</v>
      </c>
      <c r="I14" s="21">
        <v>0</v>
      </c>
      <c r="J14" s="20">
        <v>7739000</v>
      </c>
      <c r="K14" s="33">
        <v>0</v>
      </c>
    </row>
    <row r="15" spans="1:11" ht="16.5">
      <c r="A15" s="19" t="s">
        <v>212</v>
      </c>
      <c r="B15" s="22" t="s">
        <v>113</v>
      </c>
      <c r="C15" s="22" t="s">
        <v>206</v>
      </c>
      <c r="D15" s="22" t="s">
        <v>207</v>
      </c>
      <c r="E15" s="21">
        <v>0</v>
      </c>
      <c r="F15" s="20">
        <v>10000000</v>
      </c>
      <c r="G15" s="21">
        <v>0</v>
      </c>
      <c r="H15" s="21">
        <v>0</v>
      </c>
      <c r="I15" s="21">
        <v>0</v>
      </c>
      <c r="J15" s="20">
        <v>10000000</v>
      </c>
      <c r="K15" s="33">
        <v>0</v>
      </c>
    </row>
    <row r="16" spans="1:11">
      <c r="A16" s="19" t="s">
        <v>213</v>
      </c>
      <c r="B16" s="476" t="s">
        <v>115</v>
      </c>
      <c r="C16" s="477"/>
      <c r="D16" s="478"/>
      <c r="E16" s="15"/>
      <c r="F16" s="20">
        <v>7000000</v>
      </c>
      <c r="G16" s="21">
        <v>0</v>
      </c>
      <c r="H16" s="21">
        <v>0</v>
      </c>
      <c r="I16" s="21">
        <v>0</v>
      </c>
      <c r="J16" s="20">
        <v>7000000</v>
      </c>
      <c r="K16" s="32"/>
    </row>
    <row r="17" spans="1:11" ht="16.5">
      <c r="A17" s="19" t="s">
        <v>214</v>
      </c>
      <c r="B17" s="22" t="s">
        <v>116</v>
      </c>
      <c r="C17" s="22" t="s">
        <v>206</v>
      </c>
      <c r="D17" s="22" t="s">
        <v>207</v>
      </c>
      <c r="E17" s="21">
        <v>0</v>
      </c>
      <c r="F17" s="20">
        <v>7000000</v>
      </c>
      <c r="G17" s="21">
        <v>0</v>
      </c>
      <c r="H17" s="21">
        <v>0</v>
      </c>
      <c r="I17" s="21">
        <v>0</v>
      </c>
      <c r="J17" s="20">
        <v>7000000</v>
      </c>
      <c r="K17" s="33">
        <v>0</v>
      </c>
    </row>
    <row r="18" spans="1:11">
      <c r="A18" s="19" t="s">
        <v>215</v>
      </c>
      <c r="B18" s="476" t="s">
        <v>24</v>
      </c>
      <c r="C18" s="477"/>
      <c r="D18" s="478"/>
      <c r="E18" s="15"/>
      <c r="F18" s="20">
        <v>42218000</v>
      </c>
      <c r="G18" s="20">
        <v>41696000</v>
      </c>
      <c r="H18" s="21">
        <v>0</v>
      </c>
      <c r="I18" s="21">
        <v>0</v>
      </c>
      <c r="J18" s="20">
        <v>83914000</v>
      </c>
      <c r="K18" s="32"/>
    </row>
    <row r="19" spans="1:11">
      <c r="A19" s="19" t="s">
        <v>216</v>
      </c>
      <c r="B19" s="22" t="s">
        <v>25</v>
      </c>
      <c r="C19" s="22" t="s">
        <v>206</v>
      </c>
      <c r="D19" s="22" t="s">
        <v>207</v>
      </c>
      <c r="E19" s="21">
        <v>0</v>
      </c>
      <c r="F19" s="21">
        <v>0</v>
      </c>
      <c r="G19" s="20">
        <v>41696000</v>
      </c>
      <c r="H19" s="21">
        <v>0</v>
      </c>
      <c r="I19" s="21">
        <v>0</v>
      </c>
      <c r="J19" s="20">
        <v>41696000</v>
      </c>
      <c r="K19" s="33">
        <v>0</v>
      </c>
    </row>
    <row r="20" spans="1:11" ht="16.5">
      <c r="A20" s="19" t="s">
        <v>217</v>
      </c>
      <c r="B20" s="22" t="s">
        <v>218</v>
      </c>
      <c r="C20" s="22" t="s">
        <v>206</v>
      </c>
      <c r="D20" s="22" t="s">
        <v>207</v>
      </c>
      <c r="E20" s="21">
        <v>0</v>
      </c>
      <c r="F20" s="20">
        <v>1800000</v>
      </c>
      <c r="G20" s="21">
        <v>0</v>
      </c>
      <c r="H20" s="21">
        <v>0</v>
      </c>
      <c r="I20" s="21">
        <v>0</v>
      </c>
      <c r="J20" s="20">
        <v>1800000</v>
      </c>
      <c r="K20" s="33">
        <v>0</v>
      </c>
    </row>
    <row r="21" spans="1:11" ht="16.5">
      <c r="A21" s="19" t="s">
        <v>219</v>
      </c>
      <c r="B21" s="22" t="s">
        <v>129</v>
      </c>
      <c r="C21" s="22" t="s">
        <v>206</v>
      </c>
      <c r="D21" s="22" t="s">
        <v>207</v>
      </c>
      <c r="E21" s="21">
        <v>0</v>
      </c>
      <c r="F21" s="20">
        <v>40418000</v>
      </c>
      <c r="G21" s="21">
        <v>0</v>
      </c>
      <c r="H21" s="21">
        <v>0</v>
      </c>
      <c r="I21" s="21">
        <v>0</v>
      </c>
      <c r="J21" s="20">
        <v>40418000</v>
      </c>
      <c r="K21" s="33">
        <v>0</v>
      </c>
    </row>
    <row r="22" spans="1:11" ht="16.899999999999999" customHeight="1">
      <c r="A22" s="19" t="s">
        <v>220</v>
      </c>
      <c r="B22" s="476" t="s">
        <v>28</v>
      </c>
      <c r="C22" s="477"/>
      <c r="D22" s="478"/>
      <c r="E22" s="15"/>
      <c r="F22" s="20">
        <v>147235000</v>
      </c>
      <c r="G22" s="21">
        <v>0</v>
      </c>
      <c r="H22" s="21">
        <v>0</v>
      </c>
      <c r="I22" s="21">
        <v>0</v>
      </c>
      <c r="J22" s="20">
        <v>147235000</v>
      </c>
      <c r="K22" s="32"/>
    </row>
    <row r="23" spans="1:11" ht="16.5">
      <c r="A23" s="19" t="s">
        <v>221</v>
      </c>
      <c r="B23" s="22" t="s">
        <v>136</v>
      </c>
      <c r="C23" s="22" t="s">
        <v>206</v>
      </c>
      <c r="D23" s="22" t="s">
        <v>207</v>
      </c>
      <c r="E23" s="21">
        <v>0</v>
      </c>
      <c r="F23" s="20">
        <v>7207500</v>
      </c>
      <c r="G23" s="21">
        <v>0</v>
      </c>
      <c r="H23" s="21">
        <v>0</v>
      </c>
      <c r="I23" s="21">
        <v>0</v>
      </c>
      <c r="J23" s="20">
        <v>7207500</v>
      </c>
      <c r="K23" s="33">
        <v>0</v>
      </c>
    </row>
    <row r="24" spans="1:11">
      <c r="A24" s="19" t="s">
        <v>222</v>
      </c>
      <c r="B24" s="22" t="s">
        <v>30</v>
      </c>
      <c r="C24" s="22" t="s">
        <v>206</v>
      </c>
      <c r="D24" s="22" t="s">
        <v>207</v>
      </c>
      <c r="E24" s="21">
        <v>0</v>
      </c>
      <c r="F24" s="20">
        <v>140027500</v>
      </c>
      <c r="G24" s="21">
        <v>0</v>
      </c>
      <c r="H24" s="21">
        <v>0</v>
      </c>
      <c r="I24" s="21">
        <v>0</v>
      </c>
      <c r="J24" s="20">
        <v>140027500</v>
      </c>
      <c r="K24" s="33">
        <v>0</v>
      </c>
    </row>
    <row r="25" spans="1:11" ht="16.899999999999999" customHeight="1">
      <c r="A25" s="19" t="s">
        <v>223</v>
      </c>
      <c r="B25" s="476" t="s">
        <v>31</v>
      </c>
      <c r="C25" s="477"/>
      <c r="D25" s="478"/>
      <c r="E25" s="15"/>
      <c r="F25" s="20">
        <v>55480000</v>
      </c>
      <c r="G25" s="21">
        <v>0</v>
      </c>
      <c r="H25" s="21">
        <v>0</v>
      </c>
      <c r="I25" s="21">
        <v>0</v>
      </c>
      <c r="J25" s="20">
        <v>55480000</v>
      </c>
      <c r="K25" s="32"/>
    </row>
    <row r="26" spans="1:11" ht="24.75">
      <c r="A26" s="19" t="s">
        <v>224</v>
      </c>
      <c r="B26" s="22" t="s">
        <v>141</v>
      </c>
      <c r="C26" s="22" t="s">
        <v>206</v>
      </c>
      <c r="D26" s="22" t="s">
        <v>207</v>
      </c>
      <c r="E26" s="21">
        <v>0</v>
      </c>
      <c r="F26" s="20">
        <v>33630000</v>
      </c>
      <c r="G26" s="21">
        <v>0</v>
      </c>
      <c r="H26" s="21">
        <v>0</v>
      </c>
      <c r="I26" s="21">
        <v>0</v>
      </c>
      <c r="J26" s="20">
        <v>33630000</v>
      </c>
      <c r="K26" s="33">
        <v>0</v>
      </c>
    </row>
    <row r="27" spans="1:11" ht="24.75">
      <c r="A27" s="19" t="s">
        <v>225</v>
      </c>
      <c r="B27" s="22" t="s">
        <v>146</v>
      </c>
      <c r="C27" s="22" t="s">
        <v>206</v>
      </c>
      <c r="D27" s="22" t="s">
        <v>207</v>
      </c>
      <c r="E27" s="21">
        <v>0</v>
      </c>
      <c r="F27" s="20">
        <v>18200000</v>
      </c>
      <c r="G27" s="21">
        <v>0</v>
      </c>
      <c r="H27" s="21">
        <v>0</v>
      </c>
      <c r="I27" s="21">
        <v>0</v>
      </c>
      <c r="J27" s="20">
        <v>18200000</v>
      </c>
      <c r="K27" s="33">
        <v>0</v>
      </c>
    </row>
    <row r="28" spans="1:11">
      <c r="A28" s="19" t="s">
        <v>226</v>
      </c>
      <c r="B28" s="22" t="s">
        <v>34</v>
      </c>
      <c r="C28" s="22" t="s">
        <v>206</v>
      </c>
      <c r="D28" s="22" t="s">
        <v>207</v>
      </c>
      <c r="E28" s="21">
        <v>0</v>
      </c>
      <c r="F28" s="20">
        <v>3650000</v>
      </c>
      <c r="G28" s="21">
        <v>0</v>
      </c>
      <c r="H28" s="21">
        <v>0</v>
      </c>
      <c r="I28" s="21">
        <v>0</v>
      </c>
      <c r="J28" s="20">
        <v>3650000</v>
      </c>
      <c r="K28" s="33">
        <v>0</v>
      </c>
    </row>
    <row r="29" spans="1:11" ht="16.899999999999999" customHeight="1">
      <c r="A29" s="19" t="s">
        <v>227</v>
      </c>
      <c r="B29" s="476" t="s">
        <v>228</v>
      </c>
      <c r="C29" s="477"/>
      <c r="D29" s="478"/>
      <c r="E29" s="15"/>
      <c r="F29" s="20">
        <v>7500000</v>
      </c>
      <c r="G29" s="21">
        <v>0</v>
      </c>
      <c r="H29" s="21">
        <v>0</v>
      </c>
      <c r="I29" s="21">
        <v>0</v>
      </c>
      <c r="J29" s="20">
        <v>7500000</v>
      </c>
      <c r="K29" s="32"/>
    </row>
    <row r="30" spans="1:11" ht="25.15" customHeight="1">
      <c r="A30" s="19" t="s">
        <v>229</v>
      </c>
      <c r="B30" s="476" t="s">
        <v>150</v>
      </c>
      <c r="C30" s="477"/>
      <c r="D30" s="478"/>
      <c r="E30" s="15"/>
      <c r="F30" s="20">
        <v>7500000</v>
      </c>
      <c r="G30" s="21">
        <v>0</v>
      </c>
      <c r="H30" s="21">
        <v>0</v>
      </c>
      <c r="I30" s="21">
        <v>0</v>
      </c>
      <c r="J30" s="20">
        <v>7500000</v>
      </c>
      <c r="K30" s="32"/>
    </row>
    <row r="31" spans="1:11" ht="16.5">
      <c r="A31" s="19" t="s">
        <v>230</v>
      </c>
      <c r="B31" s="22" t="s">
        <v>231</v>
      </c>
      <c r="C31" s="22" t="s">
        <v>206</v>
      </c>
      <c r="D31" s="22" t="s">
        <v>207</v>
      </c>
      <c r="E31" s="21">
        <v>0</v>
      </c>
      <c r="F31" s="20">
        <v>7500000</v>
      </c>
      <c r="G31" s="21">
        <v>0</v>
      </c>
      <c r="H31" s="21">
        <v>0</v>
      </c>
      <c r="I31" s="21">
        <v>0</v>
      </c>
      <c r="J31" s="20">
        <v>7500000</v>
      </c>
      <c r="K31" s="33">
        <v>0</v>
      </c>
    </row>
    <row r="32" spans="1:11" ht="16.899999999999999" customHeight="1">
      <c r="A32" s="19" t="s">
        <v>232</v>
      </c>
      <c r="B32" s="476" t="s">
        <v>233</v>
      </c>
      <c r="C32" s="477"/>
      <c r="D32" s="478"/>
      <c r="E32" s="15"/>
      <c r="F32" s="20">
        <v>22686000</v>
      </c>
      <c r="G32" s="21">
        <v>0</v>
      </c>
      <c r="H32" s="21">
        <v>0</v>
      </c>
      <c r="I32" s="21">
        <v>0</v>
      </c>
      <c r="J32" s="20">
        <v>22686000</v>
      </c>
      <c r="K32" s="32"/>
    </row>
    <row r="33" spans="1:11">
      <c r="A33" s="19" t="s">
        <v>234</v>
      </c>
      <c r="B33" s="476" t="s">
        <v>39</v>
      </c>
      <c r="C33" s="477"/>
      <c r="D33" s="478"/>
      <c r="E33" s="15"/>
      <c r="F33" s="20">
        <v>22686000</v>
      </c>
      <c r="G33" s="21">
        <v>0</v>
      </c>
      <c r="H33" s="21">
        <v>0</v>
      </c>
      <c r="I33" s="21">
        <v>0</v>
      </c>
      <c r="J33" s="20">
        <v>22686000</v>
      </c>
      <c r="K33" s="32"/>
    </row>
    <row r="34" spans="1:11" ht="16.5">
      <c r="A34" s="19" t="s">
        <v>235</v>
      </c>
      <c r="B34" s="22" t="s">
        <v>236</v>
      </c>
      <c r="C34" s="22" t="s">
        <v>206</v>
      </c>
      <c r="D34" s="22" t="s">
        <v>207</v>
      </c>
      <c r="E34" s="21">
        <v>0</v>
      </c>
      <c r="F34" s="20">
        <v>15686000</v>
      </c>
      <c r="G34" s="21">
        <v>0</v>
      </c>
      <c r="H34" s="21">
        <v>0</v>
      </c>
      <c r="I34" s="21">
        <v>0</v>
      </c>
      <c r="J34" s="20">
        <v>15686000</v>
      </c>
      <c r="K34" s="33">
        <v>0</v>
      </c>
    </row>
    <row r="35" spans="1:11">
      <c r="A35" s="23"/>
    </row>
    <row r="36" spans="1:11">
      <c r="A36" s="24"/>
      <c r="B36" s="25"/>
      <c r="C36" s="25"/>
      <c r="D36" s="25"/>
      <c r="E36" s="489" t="s">
        <v>188</v>
      </c>
      <c r="F36" s="490"/>
      <c r="G36" s="490"/>
      <c r="H36" s="490"/>
      <c r="I36" s="490"/>
      <c r="J36" s="490"/>
      <c r="K36" s="491"/>
    </row>
    <row r="37" spans="1:11">
      <c r="A37" s="3"/>
      <c r="B37" s="4"/>
      <c r="C37" s="4"/>
      <c r="D37" s="4"/>
      <c r="E37" s="4"/>
      <c r="F37" s="492" t="s">
        <v>189</v>
      </c>
      <c r="G37" s="493"/>
      <c r="H37" s="493"/>
      <c r="I37" s="493"/>
      <c r="J37" s="494"/>
      <c r="K37" s="28"/>
    </row>
    <row r="38" spans="1:11" ht="41.25">
      <c r="A38" s="26" t="s">
        <v>190</v>
      </c>
      <c r="B38" s="27" t="s">
        <v>191</v>
      </c>
      <c r="C38" s="12" t="s">
        <v>192</v>
      </c>
      <c r="D38" s="27" t="s">
        <v>193</v>
      </c>
      <c r="E38" s="12" t="s">
        <v>194</v>
      </c>
      <c r="F38" s="13" t="s">
        <v>195</v>
      </c>
      <c r="G38" s="13" t="s">
        <v>196</v>
      </c>
      <c r="H38" s="12" t="s">
        <v>197</v>
      </c>
      <c r="I38" s="30" t="s">
        <v>198</v>
      </c>
      <c r="J38" s="12" t="s">
        <v>199</v>
      </c>
      <c r="K38" s="31" t="s">
        <v>200</v>
      </c>
    </row>
    <row r="39" spans="1:11" ht="16.5">
      <c r="A39" s="19" t="s">
        <v>237</v>
      </c>
      <c r="B39" s="22" t="s">
        <v>156</v>
      </c>
      <c r="C39" s="22" t="s">
        <v>206</v>
      </c>
      <c r="D39" s="22" t="s">
        <v>207</v>
      </c>
      <c r="E39" s="21">
        <v>0</v>
      </c>
      <c r="F39" s="20">
        <v>7000000</v>
      </c>
      <c r="G39" s="21">
        <v>0</v>
      </c>
      <c r="H39" s="21">
        <v>0</v>
      </c>
      <c r="I39" s="21">
        <v>0</v>
      </c>
      <c r="J39" s="20">
        <v>7000000</v>
      </c>
      <c r="K39" s="33">
        <v>0</v>
      </c>
    </row>
    <row r="40" spans="1:11" ht="16.899999999999999" customHeight="1">
      <c r="A40" s="19" t="s">
        <v>238</v>
      </c>
      <c r="B40" s="476" t="s">
        <v>41</v>
      </c>
      <c r="C40" s="477"/>
      <c r="D40" s="478"/>
      <c r="E40" s="15"/>
      <c r="F40" s="20">
        <v>10000000</v>
      </c>
      <c r="G40" s="21">
        <v>0</v>
      </c>
      <c r="H40" s="21">
        <v>0</v>
      </c>
      <c r="I40" s="21">
        <v>0</v>
      </c>
      <c r="J40" s="20">
        <v>10000000</v>
      </c>
      <c r="K40" s="32"/>
    </row>
    <row r="41" spans="1:11" ht="16.899999999999999" customHeight="1">
      <c r="A41" s="19" t="s">
        <v>239</v>
      </c>
      <c r="B41" s="476" t="s">
        <v>42</v>
      </c>
      <c r="C41" s="477"/>
      <c r="D41" s="478"/>
      <c r="E41" s="15"/>
      <c r="F41" s="20">
        <v>10000000</v>
      </c>
      <c r="G41" s="21">
        <v>0</v>
      </c>
      <c r="H41" s="21">
        <v>0</v>
      </c>
      <c r="I41" s="21">
        <v>0</v>
      </c>
      <c r="J41" s="20">
        <v>10000000</v>
      </c>
      <c r="K41" s="32"/>
    </row>
    <row r="42" spans="1:11" ht="24.75">
      <c r="A42" s="19" t="s">
        <v>240</v>
      </c>
      <c r="B42" s="22" t="s">
        <v>241</v>
      </c>
      <c r="C42" s="22" t="s">
        <v>206</v>
      </c>
      <c r="D42" s="22" t="s">
        <v>207</v>
      </c>
      <c r="E42" s="21">
        <v>0</v>
      </c>
      <c r="F42" s="20">
        <v>10000000</v>
      </c>
      <c r="G42" s="21">
        <v>0</v>
      </c>
      <c r="H42" s="21">
        <v>0</v>
      </c>
      <c r="I42" s="21">
        <v>0</v>
      </c>
      <c r="J42" s="20">
        <v>10000000</v>
      </c>
      <c r="K42" s="33">
        <v>0</v>
      </c>
    </row>
    <row r="43" spans="1:11" ht="16.899999999999999" customHeight="1">
      <c r="A43" s="19" t="s">
        <v>242</v>
      </c>
      <c r="B43" s="476" t="s">
        <v>43</v>
      </c>
      <c r="C43" s="477"/>
      <c r="D43" s="478"/>
      <c r="E43" s="15"/>
      <c r="F43" s="20">
        <v>13286000</v>
      </c>
      <c r="G43" s="21">
        <v>0</v>
      </c>
      <c r="H43" s="21">
        <v>0</v>
      </c>
      <c r="I43" s="21">
        <v>0</v>
      </c>
      <c r="J43" s="20">
        <v>13286000</v>
      </c>
      <c r="K43" s="32"/>
    </row>
    <row r="44" spans="1:11" ht="16.899999999999999" customHeight="1">
      <c r="A44" s="19" t="s">
        <v>243</v>
      </c>
      <c r="B44" s="476" t="s">
        <v>244</v>
      </c>
      <c r="C44" s="477"/>
      <c r="D44" s="478"/>
      <c r="E44" s="15"/>
      <c r="F44" s="20">
        <v>13286000</v>
      </c>
      <c r="G44" s="21">
        <v>0</v>
      </c>
      <c r="H44" s="21">
        <v>0</v>
      </c>
      <c r="I44" s="21">
        <v>0</v>
      </c>
      <c r="J44" s="20">
        <v>13286000</v>
      </c>
      <c r="K44" s="32"/>
    </row>
    <row r="45" spans="1:11" ht="57.75">
      <c r="A45" s="19" t="s">
        <v>245</v>
      </c>
      <c r="B45" s="22" t="s">
        <v>246</v>
      </c>
      <c r="C45" s="22" t="s">
        <v>206</v>
      </c>
      <c r="D45" s="22" t="s">
        <v>207</v>
      </c>
      <c r="E45" s="21">
        <v>0</v>
      </c>
      <c r="F45" s="20">
        <v>13286000</v>
      </c>
      <c r="G45" s="21">
        <v>0</v>
      </c>
      <c r="H45" s="21">
        <v>0</v>
      </c>
      <c r="I45" s="21">
        <v>0</v>
      </c>
      <c r="J45" s="20">
        <v>13286000</v>
      </c>
      <c r="K45" s="33">
        <v>0</v>
      </c>
    </row>
  </sheetData>
  <mergeCells count="21">
    <mergeCell ref="B40:D40"/>
    <mergeCell ref="B41:D41"/>
    <mergeCell ref="B43:D43"/>
    <mergeCell ref="B44:D44"/>
    <mergeCell ref="E2:K3"/>
    <mergeCell ref="F4:J5"/>
    <mergeCell ref="B30:D30"/>
    <mergeCell ref="B32:D32"/>
    <mergeCell ref="B33:D33"/>
    <mergeCell ref="E36:K36"/>
    <mergeCell ref="F37:J37"/>
    <mergeCell ref="B16:D16"/>
    <mergeCell ref="B18:D18"/>
    <mergeCell ref="B22:D22"/>
    <mergeCell ref="B25:D25"/>
    <mergeCell ref="B29:D29"/>
    <mergeCell ref="B7:D7"/>
    <mergeCell ref="B8:D8"/>
    <mergeCell ref="B9:D9"/>
    <mergeCell ref="B10:D10"/>
    <mergeCell ref="B12:D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3300"/>
  </sheetPr>
  <dimension ref="B1:Z587"/>
  <sheetViews>
    <sheetView showWhiteSpace="0" view="pageBreakPreview" topLeftCell="A70" zoomScale="70" zoomScaleNormal="80" zoomScalePageLayoutView="75" workbookViewId="0">
      <selection activeCell="P80" sqref="P80"/>
    </sheetView>
  </sheetViews>
  <sheetFormatPr defaultColWidth="9.28515625" defaultRowHeight="15"/>
  <cols>
    <col min="1" max="1" width="2.28515625" style="103" customWidth="1"/>
    <col min="2" max="2" width="7" style="103" customWidth="1"/>
    <col min="3" max="3" width="8.5703125" style="103" customWidth="1"/>
    <col min="4" max="4" width="2.7109375" style="103" customWidth="1"/>
    <col min="5" max="5" width="43.140625" style="103" customWidth="1"/>
    <col min="6" max="6" width="9.28515625" style="104" customWidth="1"/>
    <col min="7" max="7" width="14.28515625" style="103" customWidth="1"/>
    <col min="8" max="8" width="16.7109375" style="103" customWidth="1"/>
    <col min="9" max="9" width="16.140625" style="103" customWidth="1"/>
    <col min="10" max="10" width="9.7109375" style="103" customWidth="1"/>
    <col min="11" max="11" width="12" style="103" customWidth="1"/>
    <col min="12" max="12" width="8.42578125" style="103" customWidth="1"/>
    <col min="13" max="13" width="7.7109375" style="103" customWidth="1"/>
    <col min="14" max="14" width="7" style="103" customWidth="1"/>
    <col min="15" max="15" width="9.28515625" style="103" customWidth="1"/>
    <col min="16" max="16" width="15.5703125" style="103" customWidth="1"/>
    <col min="17" max="17" width="11.42578125" style="103" customWidth="1"/>
    <col min="18" max="18" width="16.5703125" style="103" customWidth="1"/>
    <col min="19" max="19" width="1.5703125" style="103" customWidth="1"/>
    <col min="20" max="20" width="18.7109375" style="103" customWidth="1"/>
    <col min="21" max="21" width="25.28515625" style="103" customWidth="1"/>
    <col min="22" max="22" width="0.5703125" style="103" customWidth="1"/>
    <col min="23" max="25" width="18.7109375" style="103" customWidth="1"/>
    <col min="26" max="26" width="20.7109375" style="103" customWidth="1"/>
    <col min="27" max="16384" width="9.28515625" style="103"/>
  </cols>
  <sheetData>
    <row r="1" spans="2:19" ht="15.95" hidden="1" customHeight="1">
      <c r="B1" s="105" t="s">
        <v>47</v>
      </c>
      <c r="C1" s="106"/>
      <c r="D1" s="106"/>
      <c r="E1" s="107"/>
      <c r="F1" s="108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2:19" hidden="1">
      <c r="B2" s="110" t="s">
        <v>48</v>
      </c>
      <c r="C2" s="111"/>
      <c r="D2" s="111"/>
      <c r="E2" s="112"/>
      <c r="F2" s="108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2:19" ht="16.5" hidden="1">
      <c r="B3" s="109"/>
      <c r="C3" s="109"/>
      <c r="D3" s="109"/>
      <c r="E3" s="109"/>
      <c r="F3" s="108"/>
      <c r="G3" s="109"/>
      <c r="H3" s="407" t="s">
        <v>49</v>
      </c>
      <c r="I3" s="407"/>
      <c r="J3" s="407"/>
      <c r="K3" s="407"/>
      <c r="L3" s="113"/>
      <c r="M3" s="113"/>
      <c r="N3" s="109"/>
      <c r="O3" s="109"/>
      <c r="P3" s="109"/>
      <c r="Q3" s="109"/>
      <c r="R3" s="109"/>
      <c r="S3" s="109"/>
    </row>
    <row r="4" spans="2:19" ht="16.5" hidden="1">
      <c r="B4" s="109"/>
      <c r="C4" s="109"/>
      <c r="D4" s="109"/>
      <c r="E4" s="109"/>
      <c r="F4" s="108"/>
      <c r="G4" s="109"/>
      <c r="H4" s="407" t="s">
        <v>50</v>
      </c>
      <c r="I4" s="407"/>
      <c r="J4" s="407"/>
      <c r="K4" s="407"/>
      <c r="L4" s="113"/>
      <c r="M4" s="113"/>
      <c r="N4" s="109"/>
      <c r="O4" s="109"/>
      <c r="P4" s="109"/>
      <c r="Q4" s="109"/>
      <c r="R4" s="109"/>
      <c r="S4" s="109"/>
    </row>
    <row r="5" spans="2:19" ht="16.5" hidden="1">
      <c r="B5" s="109"/>
      <c r="C5" s="109"/>
      <c r="D5" s="109"/>
      <c r="E5" s="109"/>
      <c r="F5" s="108"/>
      <c r="G5" s="109"/>
      <c r="H5" s="407" t="s">
        <v>51</v>
      </c>
      <c r="I5" s="407"/>
      <c r="J5" s="407"/>
      <c r="K5" s="407"/>
      <c r="L5" s="113"/>
      <c r="M5" s="113"/>
      <c r="N5" s="109"/>
      <c r="O5" s="109"/>
      <c r="P5" s="109"/>
      <c r="Q5" s="109"/>
      <c r="R5" s="109"/>
      <c r="S5" s="109"/>
    </row>
    <row r="6" spans="2:19" ht="13.5" hidden="1" customHeight="1">
      <c r="B6" s="114" t="s">
        <v>52</v>
      </c>
      <c r="C6" s="114"/>
      <c r="D6" s="115" t="s">
        <v>3</v>
      </c>
      <c r="E6" s="109" t="s">
        <v>53</v>
      </c>
      <c r="F6" s="108"/>
      <c r="G6" s="109"/>
      <c r="H6" s="113"/>
      <c r="I6" s="113"/>
      <c r="J6" s="113"/>
      <c r="K6" s="113"/>
      <c r="L6" s="113"/>
      <c r="M6" s="113"/>
      <c r="N6" s="114"/>
      <c r="O6" s="114"/>
      <c r="P6" s="109"/>
      <c r="Q6" s="109"/>
      <c r="R6" s="109"/>
      <c r="S6" s="109"/>
    </row>
    <row r="7" spans="2:19" ht="13.5" hidden="1" customHeight="1">
      <c r="B7" s="114" t="s">
        <v>54</v>
      </c>
      <c r="C7" s="114"/>
      <c r="D7" s="115" t="s">
        <v>3</v>
      </c>
      <c r="E7" s="109" t="s">
        <v>55</v>
      </c>
      <c r="F7" s="108"/>
      <c r="G7" s="109"/>
      <c r="H7" s="113"/>
      <c r="I7" s="113"/>
      <c r="J7" s="113"/>
      <c r="K7" s="113"/>
      <c r="L7" s="113"/>
      <c r="M7" s="113"/>
      <c r="N7" s="114"/>
      <c r="O7" s="114"/>
      <c r="P7" s="109"/>
      <c r="Q7" s="109"/>
      <c r="R7" s="109"/>
      <c r="S7" s="109"/>
    </row>
    <row r="8" spans="2:19" ht="13.5" hidden="1" customHeight="1">
      <c r="B8" s="114" t="s">
        <v>56</v>
      </c>
      <c r="C8" s="114"/>
      <c r="D8" s="115" t="s">
        <v>3</v>
      </c>
      <c r="E8" s="109" t="s">
        <v>57</v>
      </c>
      <c r="F8" s="108"/>
      <c r="G8" s="109"/>
      <c r="H8" s="113"/>
      <c r="I8" s="113"/>
      <c r="J8" s="113"/>
      <c r="K8" s="113"/>
      <c r="L8" s="113"/>
      <c r="M8" s="109"/>
      <c r="N8" s="109"/>
      <c r="O8" s="109"/>
      <c r="P8" s="114"/>
      <c r="Q8" s="114"/>
      <c r="R8" s="109"/>
      <c r="S8" s="109"/>
    </row>
    <row r="9" spans="2:19" hidden="1">
      <c r="B9" s="114" t="s">
        <v>58</v>
      </c>
      <c r="C9" s="114"/>
      <c r="D9" s="115" t="s">
        <v>3</v>
      </c>
      <c r="E9" s="109" t="s">
        <v>59</v>
      </c>
      <c r="F9" s="108"/>
      <c r="G9" s="109"/>
      <c r="H9" s="109"/>
      <c r="I9" s="109"/>
      <c r="J9" s="109"/>
      <c r="K9" s="109"/>
      <c r="L9" s="109"/>
      <c r="M9" s="109"/>
      <c r="N9" s="109" t="s">
        <v>60</v>
      </c>
      <c r="O9" s="109"/>
      <c r="P9" s="109"/>
      <c r="Q9" s="109"/>
      <c r="R9" s="109"/>
      <c r="S9" s="109"/>
    </row>
    <row r="10" spans="2:19" hidden="1">
      <c r="B10" s="114"/>
      <c r="C10" s="114"/>
      <c r="D10" s="114"/>
      <c r="E10" s="109"/>
      <c r="F10" s="108"/>
      <c r="G10" s="109"/>
      <c r="H10" s="109"/>
      <c r="I10" s="109"/>
      <c r="J10" s="109"/>
      <c r="K10" s="109"/>
      <c r="L10" s="109"/>
      <c r="M10" s="109"/>
      <c r="N10" s="109"/>
      <c r="O10" s="109"/>
      <c r="P10" s="108"/>
      <c r="Q10" s="108"/>
      <c r="R10" s="109"/>
      <c r="S10" s="109"/>
    </row>
    <row r="11" spans="2:19" ht="26.65" hidden="1" customHeight="1">
      <c r="B11" s="371" t="s">
        <v>61</v>
      </c>
      <c r="C11" s="386" t="s">
        <v>62</v>
      </c>
      <c r="D11" s="387"/>
      <c r="E11" s="388"/>
      <c r="F11" s="442" t="s">
        <v>63</v>
      </c>
      <c r="G11" s="374" t="s">
        <v>64</v>
      </c>
      <c r="H11" s="375"/>
      <c r="I11" s="349" t="s">
        <v>65</v>
      </c>
      <c r="J11" s="349" t="s">
        <v>66</v>
      </c>
      <c r="K11" s="349" t="s">
        <v>67</v>
      </c>
      <c r="L11" s="349" t="s">
        <v>68</v>
      </c>
      <c r="M11" s="408" t="s">
        <v>69</v>
      </c>
      <c r="N11" s="409"/>
      <c r="O11" s="408" t="s">
        <v>70</v>
      </c>
      <c r="P11" s="410"/>
      <c r="Q11" s="410"/>
      <c r="R11" s="449" t="s">
        <v>71</v>
      </c>
      <c r="S11" s="109"/>
    </row>
    <row r="12" spans="2:19" hidden="1">
      <c r="B12" s="372"/>
      <c r="C12" s="389"/>
      <c r="D12" s="390"/>
      <c r="E12" s="391"/>
      <c r="F12" s="443"/>
      <c r="G12" s="347" t="s">
        <v>72</v>
      </c>
      <c r="H12" s="347" t="s">
        <v>73</v>
      </c>
      <c r="I12" s="411"/>
      <c r="J12" s="347"/>
      <c r="K12" s="347"/>
      <c r="L12" s="350"/>
      <c r="M12" s="347" t="s">
        <v>16</v>
      </c>
      <c r="N12" s="352" t="s">
        <v>15</v>
      </c>
      <c r="O12" s="352" t="s">
        <v>16</v>
      </c>
      <c r="P12" s="342" t="s">
        <v>15</v>
      </c>
      <c r="Q12" s="343"/>
      <c r="R12" s="450"/>
      <c r="S12" s="109"/>
    </row>
    <row r="13" spans="2:19" hidden="1">
      <c r="B13" s="373"/>
      <c r="C13" s="392"/>
      <c r="D13" s="393"/>
      <c r="E13" s="394"/>
      <c r="F13" s="444"/>
      <c r="G13" s="348"/>
      <c r="H13" s="348"/>
      <c r="I13" s="412"/>
      <c r="J13" s="348"/>
      <c r="K13" s="348"/>
      <c r="L13" s="351"/>
      <c r="M13" s="412"/>
      <c r="N13" s="348"/>
      <c r="O13" s="348"/>
      <c r="P13" s="130" t="s">
        <v>74</v>
      </c>
      <c r="Q13" s="157" t="s">
        <v>18</v>
      </c>
      <c r="R13" s="450"/>
      <c r="S13" s="109"/>
    </row>
    <row r="14" spans="2:19" hidden="1">
      <c r="B14" s="118">
        <v>1</v>
      </c>
      <c r="C14" s="344">
        <v>2</v>
      </c>
      <c r="D14" s="345"/>
      <c r="E14" s="346"/>
      <c r="F14" s="120">
        <v>3</v>
      </c>
      <c r="G14" s="121">
        <v>4</v>
      </c>
      <c r="H14" s="121">
        <v>5</v>
      </c>
      <c r="I14" s="121">
        <v>6</v>
      </c>
      <c r="J14" s="121">
        <v>7</v>
      </c>
      <c r="K14" s="121">
        <v>8</v>
      </c>
      <c r="L14" s="121">
        <v>9</v>
      </c>
      <c r="M14" s="121">
        <v>10</v>
      </c>
      <c r="N14" s="121">
        <v>11</v>
      </c>
      <c r="O14" s="121">
        <v>12</v>
      </c>
      <c r="P14" s="121">
        <v>13</v>
      </c>
      <c r="Q14" s="119">
        <v>14</v>
      </c>
      <c r="R14" s="158">
        <v>15</v>
      </c>
      <c r="S14" s="109"/>
    </row>
    <row r="15" spans="2:19" ht="20.45" hidden="1" customHeight="1">
      <c r="B15" s="122">
        <v>1</v>
      </c>
      <c r="C15" s="116" t="s">
        <v>75</v>
      </c>
      <c r="D15" s="109"/>
      <c r="E15" s="117"/>
      <c r="F15" s="123"/>
      <c r="G15" s="358" t="s">
        <v>76</v>
      </c>
      <c r="H15" s="358" t="s">
        <v>77</v>
      </c>
      <c r="I15" s="131">
        <v>0</v>
      </c>
      <c r="J15" s="132" t="s">
        <v>78</v>
      </c>
      <c r="K15" s="133" t="s">
        <v>78</v>
      </c>
      <c r="L15" s="134">
        <v>0</v>
      </c>
      <c r="M15" s="135">
        <v>0</v>
      </c>
      <c r="N15" s="136">
        <v>0</v>
      </c>
      <c r="O15" s="136">
        <f>L15*M15/100</f>
        <v>0</v>
      </c>
      <c r="P15" s="131">
        <v>0</v>
      </c>
      <c r="Q15" s="159">
        <f>L15*M15/100</f>
        <v>0</v>
      </c>
      <c r="R15" s="160">
        <f>I15-P15</f>
        <v>0</v>
      </c>
      <c r="S15" s="109"/>
    </row>
    <row r="16" spans="2:19" ht="22.15" hidden="1" customHeight="1">
      <c r="B16" s="122">
        <v>2</v>
      </c>
      <c r="C16" s="116" t="s">
        <v>79</v>
      </c>
      <c r="D16" s="109"/>
      <c r="E16" s="117"/>
      <c r="F16" s="123"/>
      <c r="G16" s="401"/>
      <c r="H16" s="401"/>
      <c r="I16" s="131">
        <v>0</v>
      </c>
      <c r="J16" s="132"/>
      <c r="K16" s="137"/>
      <c r="L16" s="134">
        <v>0</v>
      </c>
      <c r="M16" s="135">
        <v>0</v>
      </c>
      <c r="N16" s="136">
        <v>0</v>
      </c>
      <c r="O16" s="136">
        <f>L16*M16/100</f>
        <v>0</v>
      </c>
      <c r="P16" s="131">
        <v>0</v>
      </c>
      <c r="Q16" s="159">
        <f>L16*M16/100</f>
        <v>0</v>
      </c>
      <c r="R16" s="160">
        <f>I16-P16</f>
        <v>0</v>
      </c>
      <c r="S16" s="109"/>
    </row>
    <row r="17" spans="2:19" hidden="1">
      <c r="B17" s="125"/>
      <c r="C17" s="116"/>
      <c r="D17" s="109"/>
      <c r="E17" s="117"/>
      <c r="F17" s="123"/>
      <c r="G17" s="401"/>
      <c r="H17" s="401"/>
      <c r="I17" s="131"/>
      <c r="J17" s="132"/>
      <c r="K17" s="137"/>
      <c r="L17" s="138"/>
      <c r="M17" s="135"/>
      <c r="N17" s="136"/>
      <c r="O17" s="136"/>
      <c r="P17" s="131"/>
      <c r="Q17" s="159"/>
      <c r="R17" s="160"/>
      <c r="S17" s="109"/>
    </row>
    <row r="18" spans="2:19" hidden="1">
      <c r="B18" s="125"/>
      <c r="C18" s="116"/>
      <c r="D18" s="109"/>
      <c r="E18" s="117"/>
      <c r="F18" s="123"/>
      <c r="G18" s="401"/>
      <c r="H18" s="401"/>
      <c r="I18" s="131"/>
      <c r="J18" s="132"/>
      <c r="K18" s="137"/>
      <c r="L18" s="138"/>
      <c r="M18" s="135"/>
      <c r="N18" s="136"/>
      <c r="O18" s="136"/>
      <c r="P18" s="131"/>
      <c r="Q18" s="159"/>
      <c r="R18" s="160"/>
      <c r="S18" s="109"/>
    </row>
    <row r="19" spans="2:19" hidden="1">
      <c r="B19" s="125"/>
      <c r="C19" s="116"/>
      <c r="D19" s="109"/>
      <c r="E19" s="117"/>
      <c r="F19" s="123"/>
      <c r="G19" s="401"/>
      <c r="H19" s="401"/>
      <c r="I19" s="131"/>
      <c r="J19" s="132"/>
      <c r="K19" s="137"/>
      <c r="L19" s="138"/>
      <c r="M19" s="135"/>
      <c r="N19" s="136"/>
      <c r="O19" s="136"/>
      <c r="P19" s="131"/>
      <c r="Q19" s="159"/>
      <c r="R19" s="160"/>
      <c r="S19" s="109"/>
    </row>
    <row r="20" spans="2:19" hidden="1">
      <c r="B20" s="125"/>
      <c r="C20" s="116"/>
      <c r="D20" s="109"/>
      <c r="E20" s="117"/>
      <c r="F20" s="123"/>
      <c r="G20" s="401"/>
      <c r="H20" s="401"/>
      <c r="I20" s="131"/>
      <c r="J20" s="132"/>
      <c r="K20" s="137"/>
      <c r="L20" s="138"/>
      <c r="M20" s="135"/>
      <c r="N20" s="136"/>
      <c r="O20" s="136"/>
      <c r="P20" s="131"/>
      <c r="Q20" s="159"/>
      <c r="R20" s="160"/>
      <c r="S20" s="109"/>
    </row>
    <row r="21" spans="2:19" hidden="1">
      <c r="B21" s="125"/>
      <c r="C21" s="116"/>
      <c r="D21" s="109"/>
      <c r="E21" s="117"/>
      <c r="F21" s="123"/>
      <c r="G21" s="401"/>
      <c r="H21" s="401"/>
      <c r="I21" s="131"/>
      <c r="J21" s="132"/>
      <c r="K21" s="137"/>
      <c r="L21" s="138"/>
      <c r="M21" s="135"/>
      <c r="N21" s="136"/>
      <c r="O21" s="136"/>
      <c r="P21" s="131"/>
      <c r="Q21" s="159"/>
      <c r="R21" s="160"/>
      <c r="S21" s="109"/>
    </row>
    <row r="22" spans="2:19" hidden="1">
      <c r="B22" s="125"/>
      <c r="C22" s="116"/>
      <c r="D22" s="109"/>
      <c r="E22" s="117"/>
      <c r="F22" s="123"/>
      <c r="G22" s="401"/>
      <c r="H22" s="401"/>
      <c r="I22" s="131"/>
      <c r="J22" s="132"/>
      <c r="K22" s="137"/>
      <c r="L22" s="138"/>
      <c r="M22" s="135"/>
      <c r="N22" s="136"/>
      <c r="O22" s="136"/>
      <c r="P22" s="131"/>
      <c r="Q22" s="159"/>
      <c r="R22" s="160"/>
      <c r="S22" s="109"/>
    </row>
    <row r="23" spans="2:19" hidden="1">
      <c r="B23" s="125"/>
      <c r="C23" s="116"/>
      <c r="D23" s="109"/>
      <c r="E23" s="117"/>
      <c r="F23" s="123"/>
      <c r="G23" s="401"/>
      <c r="H23" s="401"/>
      <c r="I23" s="131"/>
      <c r="J23" s="132"/>
      <c r="K23" s="137"/>
      <c r="L23" s="138"/>
      <c r="M23" s="135"/>
      <c r="N23" s="136"/>
      <c r="O23" s="136"/>
      <c r="P23" s="131"/>
      <c r="Q23" s="159"/>
      <c r="R23" s="160"/>
      <c r="S23" s="109"/>
    </row>
    <row r="24" spans="2:19" hidden="1">
      <c r="B24" s="126"/>
      <c r="C24" s="127"/>
      <c r="D24" s="109"/>
      <c r="E24" s="117"/>
      <c r="F24" s="123"/>
      <c r="G24" s="359"/>
      <c r="H24" s="359"/>
      <c r="I24" s="131"/>
      <c r="J24" s="132"/>
      <c r="K24" s="132"/>
      <c r="L24" s="138"/>
      <c r="M24" s="139"/>
      <c r="N24" s="136"/>
      <c r="O24" s="136"/>
      <c r="P24" s="131"/>
      <c r="Q24" s="161"/>
      <c r="R24" s="162"/>
      <c r="S24" s="109"/>
    </row>
    <row r="25" spans="2:19" ht="20.25" hidden="1">
      <c r="B25" s="363" t="s">
        <v>80</v>
      </c>
      <c r="C25" s="364"/>
      <c r="D25" s="364"/>
      <c r="E25" s="364"/>
      <c r="F25" s="364"/>
      <c r="G25" s="364"/>
      <c r="H25" s="365"/>
      <c r="I25" s="140">
        <f>SUM(I15:I24)</f>
        <v>0</v>
      </c>
      <c r="J25" s="141" t="s">
        <v>81</v>
      </c>
      <c r="K25" s="142"/>
      <c r="L25" s="143">
        <f>SUM(L15:L24)</f>
        <v>0</v>
      </c>
      <c r="M25" s="144"/>
      <c r="N25" s="144">
        <f>SUM(N15:N24)</f>
        <v>0</v>
      </c>
      <c r="O25" s="144">
        <f>SUM(O15:O23)</f>
        <v>0</v>
      </c>
      <c r="P25" s="145">
        <f>SUM(P15:P24)</f>
        <v>0</v>
      </c>
      <c r="Q25" s="163">
        <f>SUM(Q15:Q24)</f>
        <v>0</v>
      </c>
      <c r="R25" s="164">
        <f>SUM(R15:R24)</f>
        <v>0</v>
      </c>
      <c r="S25" s="109"/>
    </row>
    <row r="26" spans="2:19" hidden="1">
      <c r="B26" s="109"/>
      <c r="C26" s="109"/>
      <c r="D26" s="109"/>
      <c r="E26" s="109"/>
      <c r="F26" s="108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</row>
    <row r="27" spans="2:19" hidden="1">
      <c r="B27" s="109"/>
      <c r="C27" s="109"/>
      <c r="D27" s="109"/>
      <c r="E27" s="109"/>
      <c r="F27" s="108"/>
      <c r="G27" s="109"/>
      <c r="H27" s="109"/>
      <c r="I27" s="146"/>
      <c r="J27" s="109"/>
      <c r="K27" s="109"/>
      <c r="L27" s="109"/>
      <c r="M27" s="109"/>
      <c r="N27" s="109"/>
      <c r="O27" s="128"/>
      <c r="P27" s="128" t="s">
        <v>82</v>
      </c>
      <c r="Q27" s="109"/>
      <c r="R27" s="109"/>
      <c r="S27" s="109"/>
    </row>
    <row r="28" spans="2:19" hidden="1">
      <c r="B28" s="109"/>
      <c r="C28" s="109"/>
      <c r="D28" s="109"/>
      <c r="E28" s="109"/>
      <c r="F28" s="108"/>
      <c r="G28" s="109"/>
      <c r="H28" s="109"/>
      <c r="I28" s="109"/>
      <c r="J28" s="109"/>
      <c r="K28" s="109"/>
      <c r="L28" s="109"/>
      <c r="M28" s="109"/>
      <c r="N28" s="109"/>
      <c r="O28" s="147"/>
      <c r="P28" s="147" t="s">
        <v>83</v>
      </c>
      <c r="Q28" s="109"/>
      <c r="R28" s="109"/>
      <c r="S28" s="109"/>
    </row>
    <row r="29" spans="2:19" hidden="1">
      <c r="B29" s="109"/>
      <c r="C29" s="109"/>
      <c r="D29" s="109"/>
      <c r="E29" s="109"/>
      <c r="F29" s="108"/>
      <c r="G29" s="109"/>
      <c r="H29" s="109"/>
      <c r="I29" s="146"/>
      <c r="J29" s="109"/>
      <c r="K29" s="109"/>
      <c r="L29" s="109"/>
      <c r="M29" s="109"/>
      <c r="N29" s="109"/>
      <c r="O29" s="147"/>
      <c r="P29" s="147"/>
      <c r="Q29" s="109"/>
      <c r="R29" s="109"/>
      <c r="S29" s="109"/>
    </row>
    <row r="30" spans="2:19" hidden="1">
      <c r="B30" s="109"/>
      <c r="C30" s="109"/>
      <c r="D30" s="109"/>
      <c r="E30" s="109"/>
      <c r="F30" s="108"/>
      <c r="G30" s="109"/>
      <c r="H30" s="109"/>
      <c r="I30" s="109"/>
      <c r="J30" s="109"/>
      <c r="K30" s="109"/>
      <c r="L30" s="109"/>
      <c r="M30" s="109"/>
      <c r="N30" s="109"/>
      <c r="O30" s="147"/>
      <c r="P30" s="147"/>
      <c r="Q30" s="109"/>
      <c r="R30" s="109"/>
      <c r="S30" s="109"/>
    </row>
    <row r="31" spans="2:19" hidden="1">
      <c r="B31" s="109"/>
      <c r="C31" s="109"/>
      <c r="D31" s="109"/>
      <c r="E31" s="109"/>
      <c r="F31" s="108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</row>
    <row r="32" spans="2:19" hidden="1">
      <c r="B32" s="109"/>
      <c r="C32" s="109"/>
      <c r="D32" s="109"/>
      <c r="E32" s="109"/>
      <c r="F32" s="108"/>
      <c r="G32" s="109"/>
      <c r="H32" s="109"/>
      <c r="I32" s="109"/>
      <c r="J32" s="109"/>
      <c r="K32" s="109"/>
      <c r="L32" s="109"/>
      <c r="M32" s="109"/>
      <c r="N32" s="109"/>
      <c r="O32" s="148"/>
      <c r="P32" s="148" t="s">
        <v>84</v>
      </c>
      <c r="Q32" s="109"/>
      <c r="R32" s="109"/>
      <c r="S32" s="109"/>
    </row>
    <row r="33" spans="2:19" hidden="1">
      <c r="B33" s="109"/>
      <c r="C33" s="109"/>
      <c r="D33" s="109"/>
      <c r="E33" s="109"/>
      <c r="F33" s="108"/>
      <c r="G33" s="109"/>
      <c r="H33" s="109"/>
      <c r="I33" s="109"/>
      <c r="J33" s="109"/>
      <c r="K33" s="109"/>
      <c r="L33" s="109"/>
      <c r="M33" s="109"/>
      <c r="N33" s="109"/>
      <c r="O33" s="128"/>
      <c r="P33" s="276" t="s">
        <v>85</v>
      </c>
      <c r="Q33" s="109"/>
      <c r="R33" s="109"/>
      <c r="S33" s="109"/>
    </row>
    <row r="34" spans="2:19">
      <c r="B34" s="105" t="s">
        <v>47</v>
      </c>
      <c r="C34" s="106"/>
      <c r="D34" s="106"/>
      <c r="E34" s="107"/>
      <c r="F34" s="108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</row>
    <row r="35" spans="2:19">
      <c r="B35" s="110" t="s">
        <v>48</v>
      </c>
      <c r="C35" s="111"/>
      <c r="D35" s="111"/>
      <c r="E35" s="112"/>
      <c r="F35" s="108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</row>
    <row r="36" spans="2:19" ht="16.5">
      <c r="B36" s="109"/>
      <c r="C36" s="109"/>
      <c r="D36" s="109"/>
      <c r="E36" s="109"/>
      <c r="F36" s="108"/>
      <c r="G36" s="109"/>
      <c r="H36" s="407" t="s">
        <v>49</v>
      </c>
      <c r="I36" s="407"/>
      <c r="J36" s="407"/>
      <c r="K36" s="407"/>
      <c r="L36" s="113"/>
      <c r="M36" s="113"/>
      <c r="N36" s="109"/>
      <c r="O36" s="109"/>
      <c r="P36" s="109"/>
      <c r="Q36" s="109"/>
      <c r="R36" s="109"/>
      <c r="S36" s="109"/>
    </row>
    <row r="37" spans="2:19" ht="16.5">
      <c r="B37" s="109"/>
      <c r="C37" s="109"/>
      <c r="D37" s="109"/>
      <c r="E37" s="109"/>
      <c r="F37" s="108"/>
      <c r="G37" s="109"/>
      <c r="H37" s="407" t="s">
        <v>50</v>
      </c>
      <c r="I37" s="407"/>
      <c r="J37" s="407"/>
      <c r="K37" s="407"/>
      <c r="L37" s="113"/>
      <c r="M37" s="113"/>
      <c r="N37" s="109"/>
      <c r="O37" s="109"/>
      <c r="P37" s="109"/>
      <c r="Q37" s="109"/>
      <c r="R37" s="109"/>
      <c r="S37" s="109"/>
    </row>
    <row r="38" spans="2:19" ht="16.5">
      <c r="B38" s="109"/>
      <c r="C38" s="109"/>
      <c r="D38" s="109"/>
      <c r="E38" s="109"/>
      <c r="F38" s="108"/>
      <c r="G38" s="109"/>
      <c r="H38" s="407" t="s">
        <v>247</v>
      </c>
      <c r="I38" s="407"/>
      <c r="J38" s="407"/>
      <c r="K38" s="407"/>
      <c r="L38" s="113"/>
      <c r="M38" s="113"/>
      <c r="N38" s="109"/>
      <c r="O38" s="109"/>
      <c r="P38" s="109"/>
      <c r="Q38" s="109"/>
      <c r="R38" s="109"/>
      <c r="S38" s="109"/>
    </row>
    <row r="39" spans="2:19" ht="16.5">
      <c r="B39" s="114" t="s">
        <v>52</v>
      </c>
      <c r="C39" s="114"/>
      <c r="D39" s="115" t="s">
        <v>3</v>
      </c>
      <c r="E39" s="109" t="s">
        <v>53</v>
      </c>
      <c r="F39" s="108"/>
      <c r="G39" s="109"/>
      <c r="H39" s="113"/>
      <c r="I39" s="113"/>
      <c r="J39" s="113"/>
      <c r="K39" s="113"/>
      <c r="L39" s="113"/>
      <c r="M39" s="113"/>
      <c r="N39" s="114"/>
      <c r="O39" s="114"/>
      <c r="P39" s="109"/>
      <c r="Q39" s="109"/>
      <c r="R39" s="109"/>
      <c r="S39" s="109"/>
    </row>
    <row r="40" spans="2:19" ht="16.5">
      <c r="B40" s="114" t="s">
        <v>54</v>
      </c>
      <c r="C40" s="114"/>
      <c r="D40" s="115" t="s">
        <v>3</v>
      </c>
      <c r="E40" s="109" t="s">
        <v>55</v>
      </c>
      <c r="F40" s="108"/>
      <c r="G40" s="109"/>
      <c r="H40" s="113"/>
      <c r="I40" s="113"/>
      <c r="J40" s="113"/>
      <c r="K40" s="113"/>
      <c r="L40" s="113"/>
      <c r="M40" s="113"/>
      <c r="N40" s="114"/>
      <c r="O40" s="114"/>
      <c r="P40" s="109"/>
      <c r="Q40" s="109"/>
      <c r="R40" s="109"/>
      <c r="S40" s="109"/>
    </row>
    <row r="41" spans="2:19" ht="16.5">
      <c r="B41" s="114" t="s">
        <v>56</v>
      </c>
      <c r="C41" s="114"/>
      <c r="D41" s="115" t="s">
        <v>3</v>
      </c>
      <c r="E41" s="109" t="s">
        <v>86</v>
      </c>
      <c r="F41" s="108"/>
      <c r="G41" s="109"/>
      <c r="H41" s="113"/>
      <c r="I41" s="113"/>
      <c r="J41" s="113"/>
      <c r="K41" s="113"/>
      <c r="L41" s="113"/>
      <c r="M41" s="109"/>
      <c r="N41" s="109"/>
      <c r="O41" s="109"/>
      <c r="P41" s="114"/>
      <c r="Q41" s="114"/>
      <c r="R41" s="109"/>
      <c r="S41" s="109"/>
    </row>
    <row r="42" spans="2:19">
      <c r="B42" s="114" t="s">
        <v>58</v>
      </c>
      <c r="C42" s="114"/>
      <c r="D42" s="115" t="s">
        <v>3</v>
      </c>
      <c r="E42" s="109" t="s">
        <v>59</v>
      </c>
      <c r="F42" s="108"/>
      <c r="G42" s="109"/>
      <c r="H42" s="109"/>
      <c r="I42" s="109"/>
      <c r="J42" s="109"/>
      <c r="K42" s="109"/>
      <c r="L42" s="109"/>
      <c r="M42" s="109"/>
      <c r="N42" s="281" t="s">
        <v>250</v>
      </c>
      <c r="O42" s="109"/>
      <c r="P42" s="109"/>
      <c r="Q42" s="109"/>
      <c r="R42" s="109"/>
      <c r="S42" s="109"/>
    </row>
    <row r="43" spans="2:19">
      <c r="B43" s="114"/>
      <c r="C43" s="114"/>
      <c r="D43" s="114"/>
      <c r="E43" s="109"/>
      <c r="F43" s="108"/>
      <c r="G43" s="109"/>
      <c r="H43" s="109"/>
      <c r="I43" s="109"/>
      <c r="J43" s="109"/>
      <c r="K43" s="109"/>
      <c r="L43" s="109"/>
      <c r="M43" s="109"/>
      <c r="N43" s="109"/>
      <c r="O43" s="109"/>
      <c r="P43" s="108"/>
      <c r="Q43" s="108"/>
      <c r="R43" s="109"/>
      <c r="S43" s="109"/>
    </row>
    <row r="44" spans="2:19" ht="24.75" customHeight="1">
      <c r="B44" s="371" t="s">
        <v>61</v>
      </c>
      <c r="C44" s="386" t="s">
        <v>62</v>
      </c>
      <c r="D44" s="387"/>
      <c r="E44" s="388"/>
      <c r="F44" s="442" t="s">
        <v>63</v>
      </c>
      <c r="G44" s="374" t="s">
        <v>64</v>
      </c>
      <c r="H44" s="375"/>
      <c r="I44" s="349" t="s">
        <v>65</v>
      </c>
      <c r="J44" s="349" t="s">
        <v>66</v>
      </c>
      <c r="K44" s="349" t="s">
        <v>67</v>
      </c>
      <c r="L44" s="349" t="s">
        <v>68</v>
      </c>
      <c r="M44" s="408" t="s">
        <v>69</v>
      </c>
      <c r="N44" s="409"/>
      <c r="O44" s="408" t="s">
        <v>70</v>
      </c>
      <c r="P44" s="410"/>
      <c r="Q44" s="410"/>
      <c r="R44" s="449" t="s">
        <v>71</v>
      </c>
      <c r="S44" s="109"/>
    </row>
    <row r="45" spans="2:19" ht="15" customHeight="1">
      <c r="B45" s="372"/>
      <c r="C45" s="389"/>
      <c r="D45" s="390"/>
      <c r="E45" s="391"/>
      <c r="F45" s="443"/>
      <c r="G45" s="347" t="s">
        <v>72</v>
      </c>
      <c r="H45" s="347" t="s">
        <v>73</v>
      </c>
      <c r="I45" s="411"/>
      <c r="J45" s="347"/>
      <c r="K45" s="347"/>
      <c r="L45" s="350"/>
      <c r="M45" s="347" t="s">
        <v>16</v>
      </c>
      <c r="N45" s="352" t="s">
        <v>15</v>
      </c>
      <c r="O45" s="352" t="s">
        <v>16</v>
      </c>
      <c r="P45" s="342" t="s">
        <v>15</v>
      </c>
      <c r="Q45" s="343"/>
      <c r="R45" s="450"/>
      <c r="S45" s="109"/>
    </row>
    <row r="46" spans="2:19">
      <c r="B46" s="373"/>
      <c r="C46" s="392"/>
      <c r="D46" s="393"/>
      <c r="E46" s="394"/>
      <c r="F46" s="444"/>
      <c r="G46" s="348"/>
      <c r="H46" s="348"/>
      <c r="I46" s="412"/>
      <c r="J46" s="348"/>
      <c r="K46" s="348"/>
      <c r="L46" s="351"/>
      <c r="M46" s="412"/>
      <c r="N46" s="348"/>
      <c r="O46" s="348"/>
      <c r="P46" s="130" t="s">
        <v>74</v>
      </c>
      <c r="Q46" s="157" t="s">
        <v>18</v>
      </c>
      <c r="R46" s="450"/>
      <c r="S46" s="109"/>
    </row>
    <row r="47" spans="2:19">
      <c r="B47" s="118">
        <v>1</v>
      </c>
      <c r="C47" s="344">
        <v>2</v>
      </c>
      <c r="D47" s="345"/>
      <c r="E47" s="346"/>
      <c r="F47" s="120">
        <v>3</v>
      </c>
      <c r="G47" s="121">
        <v>4</v>
      </c>
      <c r="H47" s="121">
        <v>5</v>
      </c>
      <c r="I47" s="149">
        <v>6</v>
      </c>
      <c r="J47" s="121">
        <v>7</v>
      </c>
      <c r="K47" s="121">
        <v>8</v>
      </c>
      <c r="L47" s="121">
        <v>9</v>
      </c>
      <c r="M47" s="121">
        <v>10</v>
      </c>
      <c r="N47" s="121">
        <v>11</v>
      </c>
      <c r="O47" s="121">
        <v>12</v>
      </c>
      <c r="P47" s="121">
        <v>13</v>
      </c>
      <c r="Q47" s="119">
        <v>14</v>
      </c>
      <c r="R47" s="165">
        <v>15</v>
      </c>
      <c r="S47" s="109"/>
    </row>
    <row r="48" spans="2:19">
      <c r="B48" s="122">
        <v>1</v>
      </c>
      <c r="C48" s="109" t="s">
        <v>75</v>
      </c>
      <c r="D48" s="109"/>
      <c r="E48" s="117"/>
      <c r="F48" s="123"/>
      <c r="G48" s="358" t="s">
        <v>76</v>
      </c>
      <c r="H48" s="358" t="s">
        <v>77</v>
      </c>
      <c r="I48" s="150">
        <v>1041200</v>
      </c>
      <c r="J48" s="132" t="s">
        <v>78</v>
      </c>
      <c r="K48" s="133" t="s">
        <v>78</v>
      </c>
      <c r="L48" s="134">
        <f>I48/I53*100</f>
        <v>7.4407569390846984</v>
      </c>
      <c r="M48" s="135">
        <f>P48/I48*100</f>
        <v>0</v>
      </c>
      <c r="N48" s="136">
        <f>P48/I48</f>
        <v>0</v>
      </c>
      <c r="O48" s="136">
        <f>L48*M48/100</f>
        <v>0</v>
      </c>
      <c r="P48" s="150"/>
      <c r="Q48" s="159">
        <f>L48*M48/100</f>
        <v>0</v>
      </c>
      <c r="R48" s="160">
        <f>I48-P48</f>
        <v>1041200</v>
      </c>
      <c r="S48" s="109"/>
    </row>
    <row r="49" spans="2:19">
      <c r="B49" s="122">
        <v>2</v>
      </c>
      <c r="C49" s="109" t="s">
        <v>87</v>
      </c>
      <c r="D49" s="109"/>
      <c r="E49" s="117"/>
      <c r="F49" s="123"/>
      <c r="G49" s="401"/>
      <c r="H49" s="401"/>
      <c r="I49" s="131">
        <v>795000</v>
      </c>
      <c r="J49" s="132"/>
      <c r="K49" s="137"/>
      <c r="L49" s="134">
        <f>I49/I53*100</f>
        <v>5.681330932167052</v>
      </c>
      <c r="M49" s="135">
        <f t="shared" ref="M49:M52" si="0">P49/I49*100</f>
        <v>0</v>
      </c>
      <c r="N49" s="136">
        <f t="shared" ref="N49:N52" si="1">P49/I49</f>
        <v>0</v>
      </c>
      <c r="O49" s="136">
        <f t="shared" ref="O49:O52" si="2">L49*M49/100</f>
        <v>0</v>
      </c>
      <c r="P49" s="131"/>
      <c r="Q49" s="159">
        <f t="shared" ref="Q49:Q52" si="3">L49*M49/100</f>
        <v>0</v>
      </c>
      <c r="R49" s="160">
        <f>I49-P49</f>
        <v>795000</v>
      </c>
      <c r="S49" s="109"/>
    </row>
    <row r="50" spans="2:19" ht="15.75" thickBot="1">
      <c r="B50" s="122">
        <v>3</v>
      </c>
      <c r="C50" s="109" t="s">
        <v>88</v>
      </c>
      <c r="D50" s="109"/>
      <c r="E50" s="117"/>
      <c r="F50" s="123"/>
      <c r="G50" s="401"/>
      <c r="H50" s="401"/>
      <c r="I50" s="151">
        <v>452000</v>
      </c>
      <c r="J50" s="132"/>
      <c r="K50" s="137"/>
      <c r="L50" s="134">
        <f>I50/I53*100</f>
        <v>3.2301403538861733</v>
      </c>
      <c r="M50" s="135">
        <f t="shared" si="0"/>
        <v>0</v>
      </c>
      <c r="N50" s="136">
        <f t="shared" si="1"/>
        <v>0</v>
      </c>
      <c r="O50" s="136">
        <f t="shared" si="2"/>
        <v>0</v>
      </c>
      <c r="P50" s="151"/>
      <c r="Q50" s="159">
        <f t="shared" si="3"/>
        <v>0</v>
      </c>
      <c r="R50" s="160">
        <f t="shared" ref="R50:R52" si="4">I50-P50</f>
        <v>452000</v>
      </c>
      <c r="S50" s="109"/>
    </row>
    <row r="51" spans="2:19" ht="15.75" thickBot="1">
      <c r="B51" s="122"/>
      <c r="C51" s="109" t="s">
        <v>248</v>
      </c>
      <c r="D51" s="109"/>
      <c r="E51" s="117"/>
      <c r="F51" s="123"/>
      <c r="G51" s="401"/>
      <c r="H51" s="401"/>
      <c r="I51" s="152">
        <v>4655000</v>
      </c>
      <c r="J51" s="132"/>
      <c r="K51" s="137"/>
      <c r="L51" s="134">
        <f>I51/I53*100</f>
        <v>33.266157848097649</v>
      </c>
      <c r="M51" s="135">
        <f t="shared" si="0"/>
        <v>0</v>
      </c>
      <c r="N51" s="136">
        <f t="shared" si="1"/>
        <v>0</v>
      </c>
      <c r="O51" s="136">
        <f t="shared" si="2"/>
        <v>0</v>
      </c>
      <c r="P51" s="279"/>
      <c r="Q51" s="159">
        <f t="shared" si="3"/>
        <v>0</v>
      </c>
      <c r="R51" s="160">
        <f>I51-P51</f>
        <v>4655000</v>
      </c>
      <c r="S51" s="109"/>
    </row>
    <row r="52" spans="2:19">
      <c r="B52" s="122">
        <v>5</v>
      </c>
      <c r="C52" s="109" t="s">
        <v>89</v>
      </c>
      <c r="D52" s="128"/>
      <c r="E52" s="129"/>
      <c r="F52" s="123"/>
      <c r="G52" s="401"/>
      <c r="H52" s="401"/>
      <c r="I52" s="152">
        <v>7050000</v>
      </c>
      <c r="J52" s="132"/>
      <c r="K52" s="137"/>
      <c r="L52" s="134">
        <f>I52/I53*100</f>
        <v>50.381613926764423</v>
      </c>
      <c r="M52" s="135">
        <f t="shared" si="0"/>
        <v>14.893617021276595</v>
      </c>
      <c r="N52" s="136">
        <f t="shared" si="1"/>
        <v>0.14893617021276595</v>
      </c>
      <c r="O52" s="136">
        <f t="shared" si="2"/>
        <v>7.5036446273904458</v>
      </c>
      <c r="P52" s="146">
        <v>1050000</v>
      </c>
      <c r="Q52" s="159">
        <f t="shared" si="3"/>
        <v>7.5036446273904458</v>
      </c>
      <c r="R52" s="160">
        <f t="shared" si="4"/>
        <v>6000000</v>
      </c>
      <c r="S52" s="109"/>
    </row>
    <row r="53" spans="2:19" ht="20.25">
      <c r="B53" s="363" t="s">
        <v>80</v>
      </c>
      <c r="C53" s="364"/>
      <c r="D53" s="364"/>
      <c r="E53" s="364"/>
      <c r="F53" s="364"/>
      <c r="G53" s="364"/>
      <c r="H53" s="365"/>
      <c r="I53" s="140">
        <f>SUM(I48:I52)</f>
        <v>13993200</v>
      </c>
      <c r="J53" s="141" t="s">
        <v>81</v>
      </c>
      <c r="K53" s="142"/>
      <c r="L53" s="143">
        <f>SUM(L48:L52)</f>
        <v>100</v>
      </c>
      <c r="M53" s="153"/>
      <c r="N53" s="144">
        <f>SUM(N48:N52)</f>
        <v>0.14893617021276595</v>
      </c>
      <c r="O53" s="144">
        <f>SUM(O48:O52)</f>
        <v>7.5036446273904458</v>
      </c>
      <c r="P53" s="154">
        <f>SUM(P48:P52)</f>
        <v>1050000</v>
      </c>
      <c r="Q53" s="163">
        <f>SUM(Q48:Q52)</f>
        <v>7.5036446273904458</v>
      </c>
      <c r="R53" s="164">
        <f>SUM(R48:R52)</f>
        <v>12943200</v>
      </c>
      <c r="S53" s="109"/>
    </row>
    <row r="54" spans="2:19">
      <c r="B54" s="109"/>
      <c r="C54" s="109"/>
      <c r="D54" s="109"/>
      <c r="E54" s="109"/>
      <c r="F54" s="108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</row>
    <row r="55" spans="2:19">
      <c r="B55" s="109"/>
      <c r="C55" s="109"/>
      <c r="D55" s="109"/>
      <c r="E55" s="109"/>
      <c r="F55" s="108"/>
      <c r="G55" s="109"/>
      <c r="H55" s="109"/>
      <c r="I55" s="146"/>
      <c r="J55" s="109"/>
      <c r="K55" s="109"/>
      <c r="L55" s="109"/>
      <c r="M55" s="109"/>
      <c r="N55" s="109"/>
      <c r="O55" s="128"/>
      <c r="P55" s="282" t="s">
        <v>251</v>
      </c>
      <c r="Q55" s="109"/>
      <c r="R55" s="109"/>
      <c r="S55" s="109"/>
    </row>
    <row r="56" spans="2:19">
      <c r="B56" s="109"/>
      <c r="C56" s="109"/>
      <c r="D56" s="109"/>
      <c r="E56" s="109"/>
      <c r="F56" s="108"/>
      <c r="G56" s="109"/>
      <c r="H56" s="109"/>
      <c r="I56" s="109"/>
      <c r="J56" s="109"/>
      <c r="K56" s="109"/>
      <c r="L56" s="109"/>
      <c r="M56" s="109"/>
      <c r="N56" s="109"/>
      <c r="O56" s="147"/>
      <c r="P56" s="147" t="str">
        <f>P91</f>
        <v>P P T K,</v>
      </c>
      <c r="Q56" s="109"/>
      <c r="R56" s="109"/>
      <c r="S56" s="109"/>
    </row>
    <row r="57" spans="2:19">
      <c r="B57" s="109"/>
      <c r="C57" s="109"/>
      <c r="D57" s="109"/>
      <c r="E57" s="109"/>
      <c r="F57" s="108"/>
      <c r="G57" s="109"/>
      <c r="H57" s="109"/>
      <c r="I57" s="155"/>
      <c r="J57" s="109"/>
      <c r="K57" s="109"/>
      <c r="L57" s="109"/>
      <c r="M57" s="109"/>
      <c r="N57" s="109"/>
      <c r="O57" s="147"/>
      <c r="P57" s="147"/>
      <c r="Q57" s="109"/>
      <c r="R57" s="109"/>
      <c r="S57" s="109"/>
    </row>
    <row r="58" spans="2:19">
      <c r="B58" s="109"/>
      <c r="C58" s="109"/>
      <c r="D58" s="109"/>
      <c r="E58" s="109"/>
      <c r="F58" s="108"/>
      <c r="G58" s="109"/>
      <c r="H58" s="109"/>
      <c r="I58" s="109"/>
      <c r="J58" s="109"/>
      <c r="K58" s="109"/>
      <c r="L58" s="109"/>
      <c r="M58" s="109"/>
      <c r="N58" s="109"/>
      <c r="O58" s="147"/>
      <c r="P58" s="147"/>
      <c r="Q58" s="109"/>
      <c r="R58" s="109"/>
      <c r="S58" s="109"/>
    </row>
    <row r="59" spans="2:19">
      <c r="B59" s="109"/>
      <c r="C59" s="109"/>
      <c r="D59" s="109"/>
      <c r="E59" s="109"/>
      <c r="F59" s="108"/>
      <c r="G59" s="109"/>
      <c r="H59" s="109"/>
      <c r="I59" s="156"/>
      <c r="J59" s="109"/>
      <c r="K59" s="109"/>
      <c r="L59" s="109"/>
      <c r="M59" s="109"/>
      <c r="N59" s="109"/>
      <c r="O59" s="109"/>
      <c r="P59" s="109"/>
      <c r="Q59" s="109"/>
      <c r="R59" s="109"/>
      <c r="S59" s="109"/>
    </row>
    <row r="60" spans="2:19">
      <c r="B60" s="109"/>
      <c r="C60" s="109"/>
      <c r="D60" s="109"/>
      <c r="E60" s="109"/>
      <c r="F60" s="108"/>
      <c r="G60" s="109"/>
      <c r="H60" s="109"/>
      <c r="I60" s="109"/>
      <c r="J60" s="109"/>
      <c r="K60" s="109"/>
      <c r="L60" s="109"/>
      <c r="M60" s="109"/>
      <c r="N60" s="109"/>
      <c r="O60" s="148"/>
      <c r="P60" s="148" t="str">
        <f>P95</f>
        <v>ARMAN,S.Sos</v>
      </c>
      <c r="Q60" s="109"/>
      <c r="R60" s="109"/>
      <c r="S60" s="109"/>
    </row>
    <row r="61" spans="2:19">
      <c r="B61" s="109"/>
      <c r="C61" s="109"/>
      <c r="D61" s="109"/>
      <c r="E61" s="109"/>
      <c r="F61" s="108"/>
      <c r="G61" s="109"/>
      <c r="H61" s="109"/>
      <c r="I61" s="109"/>
      <c r="J61" s="109"/>
      <c r="K61" s="109"/>
      <c r="L61" s="109"/>
      <c r="M61" s="109"/>
      <c r="N61" s="109"/>
      <c r="O61" s="128"/>
      <c r="P61" s="276" t="str">
        <f>P96</f>
        <v>Nip. 197505242005021003</v>
      </c>
      <c r="Q61" s="109"/>
      <c r="R61" s="109"/>
      <c r="S61" s="109"/>
    </row>
    <row r="62" spans="2:19">
      <c r="B62" s="105" t="s">
        <v>47</v>
      </c>
      <c r="C62" s="106"/>
      <c r="D62" s="106"/>
      <c r="E62" s="107"/>
      <c r="F62" s="108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</row>
    <row r="63" spans="2:19">
      <c r="B63" s="110" t="s">
        <v>48</v>
      </c>
      <c r="C63" s="111"/>
      <c r="D63" s="111"/>
      <c r="E63" s="112"/>
      <c r="F63" s="108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</row>
    <row r="64" spans="2:19" ht="16.5">
      <c r="B64" s="109"/>
      <c r="C64" s="109"/>
      <c r="D64" s="109"/>
      <c r="E64" s="109"/>
      <c r="F64" s="108"/>
      <c r="G64" s="109"/>
      <c r="H64" s="407" t="s">
        <v>49</v>
      </c>
      <c r="I64" s="407"/>
      <c r="J64" s="407"/>
      <c r="K64" s="407"/>
      <c r="L64" s="113"/>
      <c r="M64" s="113"/>
      <c r="N64" s="109"/>
      <c r="O64" s="109"/>
      <c r="P64" s="109"/>
      <c r="Q64" s="109"/>
      <c r="R64" s="109"/>
      <c r="S64" s="109"/>
    </row>
    <row r="65" spans="2:25" ht="16.5">
      <c r="B65" s="109"/>
      <c r="C65" s="109"/>
      <c r="D65" s="109"/>
      <c r="E65" s="109"/>
      <c r="F65" s="108"/>
      <c r="G65" s="109"/>
      <c r="H65" s="407" t="s">
        <v>50</v>
      </c>
      <c r="I65" s="407"/>
      <c r="J65" s="407"/>
      <c r="K65" s="407"/>
      <c r="L65" s="113"/>
      <c r="M65" s="113"/>
      <c r="N65" s="109"/>
      <c r="O65" s="109"/>
      <c r="P65" s="109"/>
      <c r="Q65" s="109"/>
      <c r="R65" s="109"/>
      <c r="S65" s="109"/>
    </row>
    <row r="66" spans="2:25" ht="16.5">
      <c r="B66" s="109"/>
      <c r="C66" s="109"/>
      <c r="D66" s="109"/>
      <c r="E66" s="109"/>
      <c r="F66" s="108"/>
      <c r="G66" s="109"/>
      <c r="H66" s="407" t="str">
        <f>H38</f>
        <v>TAHUN ANGGARAN 2025</v>
      </c>
      <c r="I66" s="407"/>
      <c r="J66" s="407"/>
      <c r="K66" s="407"/>
      <c r="L66" s="113"/>
      <c r="M66" s="113"/>
      <c r="N66" s="109"/>
      <c r="O66" s="109"/>
      <c r="P66" s="109"/>
      <c r="Q66" s="109"/>
      <c r="R66" s="109"/>
      <c r="S66" s="109"/>
    </row>
    <row r="67" spans="2:25" ht="16.5">
      <c r="B67" s="114" t="s">
        <v>52</v>
      </c>
      <c r="C67" s="114"/>
      <c r="D67" s="115" t="s">
        <v>3</v>
      </c>
      <c r="E67" s="109" t="s">
        <v>53</v>
      </c>
      <c r="F67" s="108"/>
      <c r="G67" s="109"/>
      <c r="H67" s="113"/>
      <c r="I67" s="113"/>
      <c r="J67" s="113"/>
      <c r="K67" s="113"/>
      <c r="L67" s="113"/>
      <c r="M67" s="113"/>
      <c r="N67" s="114"/>
      <c r="O67" s="114"/>
      <c r="P67" s="109"/>
      <c r="Q67" s="109"/>
      <c r="R67" s="109"/>
      <c r="S67" s="109"/>
    </row>
    <row r="68" spans="2:25" ht="16.5">
      <c r="B68" s="114" t="s">
        <v>54</v>
      </c>
      <c r="C68" s="114"/>
      <c r="D68" s="115" t="s">
        <v>3</v>
      </c>
      <c r="E68" s="109" t="s">
        <v>21</v>
      </c>
      <c r="F68" s="108"/>
      <c r="G68" s="109"/>
      <c r="H68" s="113"/>
      <c r="I68" s="113"/>
      <c r="J68" s="113"/>
      <c r="K68" s="113"/>
      <c r="L68" s="113"/>
      <c r="M68" s="113"/>
      <c r="N68" s="114"/>
      <c r="O68" s="114"/>
      <c r="P68" s="109"/>
      <c r="Q68" s="109"/>
      <c r="R68" s="109"/>
      <c r="S68" s="109"/>
      <c r="T68" s="175" t="s">
        <v>90</v>
      </c>
    </row>
    <row r="69" spans="2:25" ht="16.5">
      <c r="B69" s="114" t="s">
        <v>56</v>
      </c>
      <c r="C69" s="114"/>
      <c r="D69" s="115" t="s">
        <v>3</v>
      </c>
      <c r="E69" s="109" t="s">
        <v>91</v>
      </c>
      <c r="F69" s="108"/>
      <c r="G69" s="109"/>
      <c r="H69" s="113"/>
      <c r="I69" s="113"/>
      <c r="J69" s="113"/>
      <c r="K69" s="113"/>
      <c r="L69" s="113"/>
      <c r="M69" s="109"/>
      <c r="N69" s="109"/>
      <c r="O69" s="109"/>
      <c r="P69" s="114"/>
      <c r="Q69" s="114"/>
      <c r="R69" s="109"/>
      <c r="S69" s="109"/>
    </row>
    <row r="70" spans="2:25">
      <c r="B70" s="114" t="s">
        <v>58</v>
      </c>
      <c r="C70" s="114"/>
      <c r="D70" s="115" t="s">
        <v>3</v>
      </c>
      <c r="E70" s="109" t="s">
        <v>92</v>
      </c>
      <c r="F70" s="108"/>
      <c r="G70" s="109"/>
      <c r="H70" s="109"/>
      <c r="I70" s="109"/>
      <c r="J70" s="109"/>
      <c r="K70" s="109"/>
      <c r="L70" s="109"/>
      <c r="M70" s="109"/>
      <c r="N70" s="281" t="s">
        <v>250</v>
      </c>
      <c r="O70" s="109"/>
      <c r="P70" s="109"/>
      <c r="Q70" s="109"/>
      <c r="R70" s="109"/>
      <c r="S70" s="109"/>
      <c r="T70" s="452" t="s">
        <v>93</v>
      </c>
      <c r="U70" s="176" t="s">
        <v>94</v>
      </c>
      <c r="V70" s="172">
        <v>66615400</v>
      </c>
      <c r="W70" s="177">
        <f>P76+V70</f>
        <v>127503900</v>
      </c>
    </row>
    <row r="71" spans="2:25">
      <c r="B71" s="114"/>
      <c r="C71" s="114"/>
      <c r="D71" s="114"/>
      <c r="E71" s="109"/>
      <c r="F71" s="108"/>
      <c r="G71" s="109"/>
      <c r="H71" s="109"/>
      <c r="I71" s="109"/>
      <c r="J71" s="109"/>
      <c r="K71" s="109"/>
      <c r="L71" s="109"/>
      <c r="M71" s="109"/>
      <c r="N71" s="109"/>
      <c r="O71" s="109"/>
      <c r="P71" s="108"/>
      <c r="Q71" s="108"/>
      <c r="R71" s="109"/>
      <c r="S71" s="109"/>
      <c r="T71" s="452"/>
      <c r="U71" t="s">
        <v>95</v>
      </c>
      <c r="V71" s="172">
        <v>7256846</v>
      </c>
      <c r="W71" s="177">
        <f>P77+V71</f>
        <v>14061110</v>
      </c>
    </row>
    <row r="72" spans="2:25" ht="25.5" customHeight="1">
      <c r="B72" s="371" t="s">
        <v>61</v>
      </c>
      <c r="C72" s="386" t="s">
        <v>62</v>
      </c>
      <c r="D72" s="387"/>
      <c r="E72" s="388"/>
      <c r="F72" s="442" t="s">
        <v>63</v>
      </c>
      <c r="G72" s="374" t="s">
        <v>64</v>
      </c>
      <c r="H72" s="375"/>
      <c r="I72" s="349" t="s">
        <v>65</v>
      </c>
      <c r="J72" s="349" t="s">
        <v>66</v>
      </c>
      <c r="K72" s="349" t="s">
        <v>67</v>
      </c>
      <c r="L72" s="349" t="s">
        <v>68</v>
      </c>
      <c r="M72" s="408" t="s">
        <v>69</v>
      </c>
      <c r="N72" s="409"/>
      <c r="O72" s="408" t="s">
        <v>70</v>
      </c>
      <c r="P72" s="410"/>
      <c r="Q72" s="410"/>
      <c r="R72" s="449" t="s">
        <v>71</v>
      </c>
      <c r="S72" s="109"/>
      <c r="T72" s="452"/>
      <c r="U72" t="s">
        <v>96</v>
      </c>
      <c r="V72" s="172">
        <v>5920000</v>
      </c>
      <c r="W72" s="177">
        <f>P78+V72</f>
        <v>11840000</v>
      </c>
    </row>
    <row r="73" spans="2:25">
      <c r="B73" s="372"/>
      <c r="C73" s="389"/>
      <c r="D73" s="390"/>
      <c r="E73" s="391"/>
      <c r="F73" s="443"/>
      <c r="G73" s="347" t="s">
        <v>72</v>
      </c>
      <c r="H73" s="347" t="s">
        <v>73</v>
      </c>
      <c r="I73" s="411"/>
      <c r="J73" s="347"/>
      <c r="K73" s="347"/>
      <c r="L73" s="350"/>
      <c r="M73" s="347" t="s">
        <v>16</v>
      </c>
      <c r="N73" s="352" t="s">
        <v>15</v>
      </c>
      <c r="O73" s="352" t="s">
        <v>16</v>
      </c>
      <c r="P73" s="342" t="s">
        <v>15</v>
      </c>
      <c r="Q73" s="343"/>
      <c r="R73" s="450"/>
      <c r="S73" s="109"/>
      <c r="T73" s="452" t="s">
        <v>97</v>
      </c>
      <c r="U73" t="s">
        <v>98</v>
      </c>
      <c r="V73" s="172">
        <v>1820000</v>
      </c>
      <c r="W73" s="177">
        <f>V73+P79</f>
        <v>2925000</v>
      </c>
    </row>
    <row r="74" spans="2:25">
      <c r="B74" s="373"/>
      <c r="C74" s="392"/>
      <c r="D74" s="393"/>
      <c r="E74" s="394"/>
      <c r="F74" s="444"/>
      <c r="G74" s="348"/>
      <c r="H74" s="348"/>
      <c r="I74" s="412"/>
      <c r="J74" s="348"/>
      <c r="K74" s="348"/>
      <c r="L74" s="351"/>
      <c r="M74" s="412"/>
      <c r="N74" s="348"/>
      <c r="O74" s="348"/>
      <c r="P74" s="130" t="s">
        <v>74</v>
      </c>
      <c r="Q74" s="157" t="s">
        <v>18</v>
      </c>
      <c r="R74" s="450"/>
      <c r="S74" s="109"/>
      <c r="T74" s="452"/>
      <c r="U74" t="s">
        <v>99</v>
      </c>
      <c r="V74" s="172">
        <v>4562460</v>
      </c>
      <c r="W74" s="177">
        <f>P80+V74</f>
        <v>8255880</v>
      </c>
    </row>
    <row r="75" spans="2:25">
      <c r="B75" s="118">
        <v>1</v>
      </c>
      <c r="C75" s="344">
        <v>2</v>
      </c>
      <c r="D75" s="345"/>
      <c r="E75" s="346"/>
      <c r="F75" s="120">
        <v>3</v>
      </c>
      <c r="G75" s="121">
        <v>4</v>
      </c>
      <c r="H75" s="121">
        <v>5</v>
      </c>
      <c r="I75" s="149">
        <v>6</v>
      </c>
      <c r="J75" s="121">
        <v>7</v>
      </c>
      <c r="K75" s="121">
        <v>8</v>
      </c>
      <c r="L75" s="121">
        <v>9</v>
      </c>
      <c r="M75" s="121">
        <v>10</v>
      </c>
      <c r="N75" s="121">
        <v>11</v>
      </c>
      <c r="O75" s="121">
        <v>12</v>
      </c>
      <c r="P75" s="121">
        <v>13</v>
      </c>
      <c r="Q75" s="119">
        <v>14</v>
      </c>
      <c r="R75" s="165">
        <v>15</v>
      </c>
      <c r="S75" s="109"/>
      <c r="T75" s="452"/>
      <c r="U75" t="s">
        <v>100</v>
      </c>
      <c r="V75" s="172">
        <v>1194</v>
      </c>
      <c r="W75" s="177">
        <f>V75+P82</f>
        <v>2001</v>
      </c>
    </row>
    <row r="76" spans="2:25">
      <c r="B76" s="122">
        <v>1</v>
      </c>
      <c r="C76" s="116" t="s">
        <v>101</v>
      </c>
      <c r="D76" s="109"/>
      <c r="E76" s="117"/>
      <c r="F76" s="123"/>
      <c r="G76" s="358" t="s">
        <v>76</v>
      </c>
      <c r="H76" s="358" t="s">
        <v>77</v>
      </c>
      <c r="I76" s="171">
        <v>856909000</v>
      </c>
      <c r="J76" s="132" t="s">
        <v>78</v>
      </c>
      <c r="K76" s="133" t="s">
        <v>78</v>
      </c>
      <c r="L76" s="134">
        <f>I76/I88*100</f>
        <v>50.915264912270274</v>
      </c>
      <c r="M76" s="135">
        <f>P76/I76*100</f>
        <v>7.1055969770419027</v>
      </c>
      <c r="N76" s="136">
        <f>P76/I76</f>
        <v>7.1055969770419031E-2</v>
      </c>
      <c r="O76" s="136">
        <f>L76*M76/100</f>
        <v>3.6178335244591535</v>
      </c>
      <c r="P76" s="172">
        <v>60888500</v>
      </c>
      <c r="Q76" s="159">
        <f>L76*M76/100</f>
        <v>3.6178335244591535</v>
      </c>
      <c r="R76" s="160">
        <f>I76-P76</f>
        <v>796020500</v>
      </c>
      <c r="S76" s="109"/>
      <c r="T76" s="452"/>
      <c r="U76" s="109"/>
      <c r="V76" s="109"/>
      <c r="W76" s="178">
        <v>81194300</v>
      </c>
      <c r="X76" s="177">
        <f>P76+W76</f>
        <v>142082800</v>
      </c>
      <c r="Y76" s="177">
        <v>475361550</v>
      </c>
    </row>
    <row r="77" spans="2:25">
      <c r="B77" s="122">
        <v>2</v>
      </c>
      <c r="C77" s="116" t="s">
        <v>102</v>
      </c>
      <c r="D77" s="109"/>
      <c r="E77" s="117"/>
      <c r="F77" s="123"/>
      <c r="G77" s="401"/>
      <c r="H77" s="401"/>
      <c r="I77" s="151">
        <v>102000000</v>
      </c>
      <c r="J77" s="132"/>
      <c r="K77" s="137"/>
      <c r="L77" s="134">
        <f>I77/I88*100</f>
        <v>6.0605700500888284</v>
      </c>
      <c r="M77" s="135">
        <f t="shared" ref="M77:M87" si="5">P77/I77*100</f>
        <v>6.6708470588235302</v>
      </c>
      <c r="N77" s="136">
        <f t="shared" ref="N77:N87" si="6">P77/I77</f>
        <v>6.67084705882353E-2</v>
      </c>
      <c r="O77" s="136">
        <f t="shared" ref="O77:O87" si="7">L77*M77/100</f>
        <v>0.40429135893429036</v>
      </c>
      <c r="P77" s="172">
        <v>6804264</v>
      </c>
      <c r="Q77" s="159">
        <f t="shared" ref="Q77:Q87" si="8">L77*M77/100</f>
        <v>0.40429135893429036</v>
      </c>
      <c r="R77" s="160">
        <f>I77-P77</f>
        <v>95195736</v>
      </c>
      <c r="S77" s="109"/>
      <c r="T77" s="179">
        <f>P77+6755538</f>
        <v>13559802</v>
      </c>
      <c r="U77" s="109"/>
      <c r="V77" s="109"/>
      <c r="W77" s="178">
        <v>9297892</v>
      </c>
      <c r="X77" s="177">
        <f t="shared" ref="X77:X87" si="9">P77+W77</f>
        <v>16102156</v>
      </c>
      <c r="Y77" s="177">
        <v>52065447</v>
      </c>
    </row>
    <row r="78" spans="2:25">
      <c r="B78" s="122">
        <v>3</v>
      </c>
      <c r="C78" s="116" t="s">
        <v>103</v>
      </c>
      <c r="D78" s="109"/>
      <c r="E78" s="117"/>
      <c r="F78" s="123"/>
      <c r="G78" s="401"/>
      <c r="H78" s="401"/>
      <c r="I78" s="131">
        <v>90000000</v>
      </c>
      <c r="J78" s="132"/>
      <c r="K78" s="137"/>
      <c r="L78" s="134">
        <f>I78/I88*100</f>
        <v>5.3475618089019079</v>
      </c>
      <c r="M78" s="135">
        <f t="shared" si="5"/>
        <v>6.5777777777777784</v>
      </c>
      <c r="N78" s="136">
        <f t="shared" si="6"/>
        <v>6.5777777777777782E-2</v>
      </c>
      <c r="O78" s="136">
        <f t="shared" si="7"/>
        <v>0.35175073231888104</v>
      </c>
      <c r="P78" s="146">
        <v>5920000</v>
      </c>
      <c r="Q78" s="159">
        <f t="shared" si="8"/>
        <v>0.35175073231888104</v>
      </c>
      <c r="R78" s="160">
        <f t="shared" ref="R78:R87" si="10">I78-P78</f>
        <v>84080000</v>
      </c>
      <c r="S78" s="109"/>
      <c r="T78" s="179">
        <f>P78+5920000</f>
        <v>11840000</v>
      </c>
      <c r="U78" s="109"/>
      <c r="V78" s="109"/>
      <c r="W78" s="178">
        <v>6900000</v>
      </c>
      <c r="X78" s="177">
        <f t="shared" si="9"/>
        <v>12820000</v>
      </c>
      <c r="Y78" s="177">
        <v>41440000</v>
      </c>
    </row>
    <row r="79" spans="2:25">
      <c r="B79" s="122">
        <v>4</v>
      </c>
      <c r="C79" s="166" t="s">
        <v>104</v>
      </c>
      <c r="D79" s="128"/>
      <c r="E79" s="129"/>
      <c r="F79" s="123"/>
      <c r="G79" s="401"/>
      <c r="H79" s="401"/>
      <c r="I79" s="131">
        <v>22000000</v>
      </c>
      <c r="J79" s="132"/>
      <c r="K79" s="137"/>
      <c r="L79" s="134">
        <f>I79/I88*100</f>
        <v>1.3071817755093553</v>
      </c>
      <c r="M79" s="135">
        <f t="shared" si="5"/>
        <v>5.0227272727272725</v>
      </c>
      <c r="N79" s="136">
        <f t="shared" si="6"/>
        <v>5.0227272727272725E-2</v>
      </c>
      <c r="O79" s="136">
        <f t="shared" si="7"/>
        <v>6.5656175542628981E-2</v>
      </c>
      <c r="P79" s="172">
        <v>1105000</v>
      </c>
      <c r="Q79" s="159">
        <f t="shared" si="8"/>
        <v>6.5656175542628981E-2</v>
      </c>
      <c r="R79" s="160">
        <f t="shared" si="10"/>
        <v>20895000</v>
      </c>
      <c r="S79" s="109"/>
      <c r="T79" s="180">
        <f>P79+1105000</f>
        <v>2210000</v>
      </c>
      <c r="U79" s="128"/>
      <c r="V79" s="128"/>
      <c r="W79" s="178">
        <v>5560000</v>
      </c>
      <c r="X79" s="177">
        <f t="shared" si="9"/>
        <v>6665000</v>
      </c>
      <c r="Y79" s="177">
        <v>16480000</v>
      </c>
    </row>
    <row r="80" spans="2:25">
      <c r="B80" s="122">
        <v>5</v>
      </c>
      <c r="C80" s="166" t="s">
        <v>105</v>
      </c>
      <c r="D80" s="128"/>
      <c r="E80" s="129"/>
      <c r="F80" s="123"/>
      <c r="G80" s="401"/>
      <c r="H80" s="401"/>
      <c r="I80" s="151">
        <v>60000000</v>
      </c>
      <c r="J80" s="132"/>
      <c r="K80" s="137"/>
      <c r="L80" s="134">
        <f>I80/I88*100</f>
        <v>3.5650412059346057</v>
      </c>
      <c r="M80" s="135">
        <f t="shared" si="5"/>
        <v>6.1557000000000004</v>
      </c>
      <c r="N80" s="136">
        <f t="shared" si="6"/>
        <v>6.1557000000000001E-2</v>
      </c>
      <c r="O80" s="136">
        <f t="shared" si="7"/>
        <v>0.21945324151371653</v>
      </c>
      <c r="P80" s="172">
        <v>3693420</v>
      </c>
      <c r="Q80" s="159">
        <f t="shared" si="8"/>
        <v>0.21945324151371653</v>
      </c>
      <c r="R80" s="160">
        <f t="shared" si="10"/>
        <v>56306580</v>
      </c>
      <c r="S80" s="109"/>
      <c r="T80" s="180">
        <f>P80+3693420</f>
        <v>7386840</v>
      </c>
      <c r="U80" s="128"/>
      <c r="V80" s="128"/>
      <c r="W80" s="178">
        <v>5721180</v>
      </c>
      <c r="X80" s="177">
        <f t="shared" si="9"/>
        <v>9414600</v>
      </c>
      <c r="Y80" s="177">
        <v>32806260</v>
      </c>
    </row>
    <row r="81" spans="2:26">
      <c r="B81" s="122">
        <v>6</v>
      </c>
      <c r="C81" s="166" t="s">
        <v>106</v>
      </c>
      <c r="D81" s="128"/>
      <c r="E81" s="129"/>
      <c r="F81" s="123"/>
      <c r="G81" s="401"/>
      <c r="H81" s="401"/>
      <c r="I81" s="151">
        <v>3000000</v>
      </c>
      <c r="J81" s="132"/>
      <c r="K81" s="137"/>
      <c r="L81" s="134">
        <f>I81/I88*100</f>
        <v>0.17825206029673027</v>
      </c>
      <c r="M81" s="135">
        <f t="shared" si="5"/>
        <v>3.9549000000000003</v>
      </c>
      <c r="N81" s="136">
        <f t="shared" si="6"/>
        <v>3.9549000000000001E-2</v>
      </c>
      <c r="O81" s="136">
        <f t="shared" si="7"/>
        <v>7.0496907326753856E-3</v>
      </c>
      <c r="P81" s="172">
        <v>118647</v>
      </c>
      <c r="Q81" s="159">
        <f t="shared" si="8"/>
        <v>7.0496907326753856E-3</v>
      </c>
      <c r="R81" s="160">
        <f t="shared" si="10"/>
        <v>2881353</v>
      </c>
      <c r="S81" s="109"/>
      <c r="T81" s="180">
        <f>P81+66791</f>
        <v>185438</v>
      </c>
      <c r="U81" s="128"/>
      <c r="V81" s="128"/>
      <c r="W81" s="177"/>
      <c r="X81" s="177">
        <f t="shared" si="9"/>
        <v>118647</v>
      </c>
      <c r="Y81" s="177"/>
    </row>
    <row r="82" spans="2:26">
      <c r="B82" s="122">
        <v>7</v>
      </c>
      <c r="C82" s="166" t="s">
        <v>107</v>
      </c>
      <c r="D82" s="128"/>
      <c r="E82" s="129"/>
      <c r="F82" s="123"/>
      <c r="G82" s="401"/>
      <c r="H82" s="401"/>
      <c r="I82" s="131">
        <v>100000</v>
      </c>
      <c r="J82" s="132"/>
      <c r="K82" s="137"/>
      <c r="L82" s="134">
        <f>I82/I88*100</f>
        <v>5.9417353432243422E-3</v>
      </c>
      <c r="M82" s="135">
        <f t="shared" si="5"/>
        <v>0.80700000000000005</v>
      </c>
      <c r="N82" s="136">
        <f t="shared" si="6"/>
        <v>8.0700000000000008E-3</v>
      </c>
      <c r="O82" s="136">
        <f t="shared" si="7"/>
        <v>4.7949804219820449E-5</v>
      </c>
      <c r="P82" s="172">
        <v>807</v>
      </c>
      <c r="Q82" s="159">
        <f t="shared" si="8"/>
        <v>4.7949804219820449E-5</v>
      </c>
      <c r="R82" s="160">
        <f t="shared" si="10"/>
        <v>99193</v>
      </c>
      <c r="S82" s="109"/>
      <c r="T82" s="180">
        <f>P82+798</f>
        <v>1605</v>
      </c>
      <c r="U82" s="128"/>
      <c r="V82" s="128"/>
      <c r="W82" s="178">
        <v>810</v>
      </c>
      <c r="X82" s="177">
        <f t="shared" si="9"/>
        <v>1617</v>
      </c>
      <c r="Y82" s="177">
        <v>5850</v>
      </c>
    </row>
    <row r="83" spans="2:26">
      <c r="B83" s="167">
        <v>8</v>
      </c>
      <c r="C83" s="413" t="s">
        <v>108</v>
      </c>
      <c r="D83" s="414"/>
      <c r="E83" s="415"/>
      <c r="F83" s="123"/>
      <c r="G83" s="401"/>
      <c r="H83" s="401"/>
      <c r="I83" s="131">
        <v>65000000</v>
      </c>
      <c r="J83" s="132"/>
      <c r="K83" s="137"/>
      <c r="L83" s="134">
        <f>I83/I88*100</f>
        <v>3.8621279730958227</v>
      </c>
      <c r="M83" s="135">
        <f t="shared" si="5"/>
        <v>4.5980753846153846</v>
      </c>
      <c r="N83" s="136">
        <f t="shared" si="6"/>
        <v>4.5980753846153848E-2</v>
      </c>
      <c r="O83" s="136">
        <f t="shared" si="7"/>
        <v>0.17758355565326411</v>
      </c>
      <c r="P83" s="172">
        <v>2988749</v>
      </c>
      <c r="Q83" s="159">
        <f t="shared" si="8"/>
        <v>0.17758355565326411</v>
      </c>
      <c r="R83" s="160">
        <f t="shared" si="10"/>
        <v>62011251</v>
      </c>
      <c r="S83" s="109"/>
      <c r="T83" s="416">
        <f>P83+3629776</f>
        <v>6618525</v>
      </c>
      <c r="U83" s="414"/>
      <c r="V83" s="414"/>
      <c r="W83" s="178">
        <v>6213322</v>
      </c>
      <c r="X83" s="177">
        <f t="shared" si="9"/>
        <v>9202071</v>
      </c>
      <c r="Y83" s="177">
        <v>25720675</v>
      </c>
      <c r="Z83" s="177">
        <v>2656623</v>
      </c>
    </row>
    <row r="84" spans="2:26">
      <c r="B84" s="122">
        <v>9</v>
      </c>
      <c r="C84" s="413" t="s">
        <v>109</v>
      </c>
      <c r="D84" s="414"/>
      <c r="E84" s="415"/>
      <c r="F84" s="123"/>
      <c r="G84" s="401"/>
      <c r="H84" s="401"/>
      <c r="I84" s="151">
        <v>3000000</v>
      </c>
      <c r="J84" s="132"/>
      <c r="K84" s="137"/>
      <c r="L84" s="134">
        <f>I84/I88*100</f>
        <v>0.17825206029673027</v>
      </c>
      <c r="M84" s="135">
        <f t="shared" si="5"/>
        <v>4.8711666666666664</v>
      </c>
      <c r="N84" s="136">
        <f t="shared" si="6"/>
        <v>4.8711666666666667E-2</v>
      </c>
      <c r="O84" s="136">
        <f t="shared" si="7"/>
        <v>8.6829549438208926E-3</v>
      </c>
      <c r="P84" s="172">
        <v>146135</v>
      </c>
      <c r="Q84" s="159">
        <f t="shared" si="8"/>
        <v>8.6829549438208926E-3</v>
      </c>
      <c r="R84" s="160">
        <f t="shared" si="10"/>
        <v>2853865</v>
      </c>
      <c r="S84" s="109"/>
      <c r="T84" s="416">
        <f>P84+145210</f>
        <v>291345</v>
      </c>
      <c r="U84" s="414"/>
      <c r="V84" s="414"/>
      <c r="W84" s="178">
        <v>186679</v>
      </c>
      <c r="X84" s="177">
        <f t="shared" si="9"/>
        <v>332814</v>
      </c>
      <c r="Y84" s="177">
        <v>972802</v>
      </c>
    </row>
    <row r="85" spans="2:26">
      <c r="B85" s="167">
        <v>10</v>
      </c>
      <c r="C85" s="413" t="s">
        <v>110</v>
      </c>
      <c r="D85" s="414"/>
      <c r="E85" s="415"/>
      <c r="F85" s="123"/>
      <c r="G85" s="401"/>
      <c r="H85" s="401"/>
      <c r="I85" s="151">
        <v>7000000</v>
      </c>
      <c r="J85" s="132"/>
      <c r="K85" s="137"/>
      <c r="L85" s="134">
        <f>I85/I88*100</f>
        <v>0.41592147402570395</v>
      </c>
      <c r="M85" s="135">
        <f t="shared" si="5"/>
        <v>6.2629285714285725</v>
      </c>
      <c r="N85" s="136">
        <f t="shared" si="6"/>
        <v>6.2629285714285721E-2</v>
      </c>
      <c r="O85" s="136">
        <f t="shared" si="7"/>
        <v>2.6048864831462685E-2</v>
      </c>
      <c r="P85" s="172">
        <v>438405</v>
      </c>
      <c r="Q85" s="159">
        <f t="shared" si="8"/>
        <v>2.6048864831462685E-2</v>
      </c>
      <c r="R85" s="160">
        <f t="shared" si="10"/>
        <v>6561595</v>
      </c>
      <c r="S85" s="109"/>
      <c r="T85" s="416">
        <f>P85+435625</f>
        <v>874030</v>
      </c>
      <c r="U85" s="414"/>
      <c r="V85" s="414"/>
      <c r="W85" s="178">
        <v>560041</v>
      </c>
      <c r="X85" s="177">
        <f t="shared" si="9"/>
        <v>998446</v>
      </c>
      <c r="Y85" s="177">
        <v>2918415</v>
      </c>
    </row>
    <row r="86" spans="2:26" ht="27.75" customHeight="1">
      <c r="B86" s="167">
        <v>11</v>
      </c>
      <c r="C86" s="417" t="s">
        <v>249</v>
      </c>
      <c r="D86" s="418"/>
      <c r="E86" s="419"/>
      <c r="F86" s="123"/>
      <c r="G86" s="401"/>
      <c r="H86" s="401"/>
      <c r="I86" s="280">
        <v>6046000</v>
      </c>
      <c r="J86" s="132"/>
      <c r="K86" s="137"/>
      <c r="L86" s="134">
        <f>I86/I88*100</f>
        <v>0.35923731885134375</v>
      </c>
      <c r="M86" s="135">
        <f t="shared" si="5"/>
        <v>0</v>
      </c>
      <c r="N86" s="136">
        <f t="shared" si="6"/>
        <v>0</v>
      </c>
      <c r="O86" s="136">
        <f t="shared" si="7"/>
        <v>0</v>
      </c>
      <c r="P86" s="172">
        <v>0</v>
      </c>
      <c r="Q86" s="159">
        <f t="shared" si="8"/>
        <v>0</v>
      </c>
      <c r="R86" s="160">
        <f t="shared" si="10"/>
        <v>6046000</v>
      </c>
      <c r="S86" s="109"/>
      <c r="T86" s="278"/>
      <c r="U86" s="168"/>
      <c r="V86" s="168"/>
      <c r="W86" s="178"/>
      <c r="X86" s="177"/>
      <c r="Y86" s="177"/>
    </row>
    <row r="87" spans="2:26">
      <c r="B87" s="122">
        <v>12</v>
      </c>
      <c r="C87" s="413" t="s">
        <v>111</v>
      </c>
      <c r="D87" s="414"/>
      <c r="E87" s="415"/>
      <c r="F87" s="123"/>
      <c r="G87" s="401"/>
      <c r="H87" s="401"/>
      <c r="I87" s="131">
        <v>467955000</v>
      </c>
      <c r="J87" s="132"/>
      <c r="K87" s="137"/>
      <c r="L87" s="134">
        <f>I87/I88*100</f>
        <v>27.804647625385471</v>
      </c>
      <c r="M87" s="135">
        <f t="shared" si="5"/>
        <v>0</v>
      </c>
      <c r="N87" s="136">
        <f t="shared" si="6"/>
        <v>0</v>
      </c>
      <c r="O87" s="136">
        <f t="shared" si="7"/>
        <v>0</v>
      </c>
      <c r="P87" s="146">
        <v>0</v>
      </c>
      <c r="Q87" s="159">
        <f t="shared" si="8"/>
        <v>0</v>
      </c>
      <c r="R87" s="160">
        <f t="shared" si="10"/>
        <v>467955000</v>
      </c>
      <c r="S87" s="109"/>
      <c r="T87" s="413" t="s">
        <v>111</v>
      </c>
      <c r="U87" s="414"/>
      <c r="V87" s="414"/>
      <c r="W87" s="178">
        <v>40308496</v>
      </c>
      <c r="X87" s="177">
        <f t="shared" si="9"/>
        <v>40308496</v>
      </c>
      <c r="Y87" s="177">
        <v>101799106</v>
      </c>
      <c r="Z87" s="177">
        <v>41824542</v>
      </c>
    </row>
    <row r="88" spans="2:26" ht="21" thickBot="1">
      <c r="B88" s="363" t="s">
        <v>80</v>
      </c>
      <c r="C88" s="364"/>
      <c r="D88" s="364"/>
      <c r="E88" s="364"/>
      <c r="F88" s="364"/>
      <c r="G88" s="364"/>
      <c r="H88" s="365"/>
      <c r="I88" s="140">
        <f>SUM(I76:I87)</f>
        <v>1683010000</v>
      </c>
      <c r="J88" s="141" t="s">
        <v>81</v>
      </c>
      <c r="K88" s="142"/>
      <c r="L88" s="143">
        <f>SUM(L76:L87)</f>
        <v>100</v>
      </c>
      <c r="M88" s="153"/>
      <c r="N88" s="144">
        <f>SUM(N76:N87)</f>
        <v>0.52026719709081104</v>
      </c>
      <c r="O88" s="144">
        <f>SUM(O76:O87)</f>
        <v>4.8783980487341134</v>
      </c>
      <c r="P88" s="154">
        <f>SUM(P76:P87)</f>
        <v>82103927</v>
      </c>
      <c r="Q88" s="163">
        <f>SUM(Q76:Q87)</f>
        <v>4.8783980487341134</v>
      </c>
      <c r="R88" s="164">
        <f>SUM(R76:R87)</f>
        <v>1600906073</v>
      </c>
      <c r="S88" s="109"/>
      <c r="W88" s="177">
        <f>SUM(W76:W87)</f>
        <v>155942720</v>
      </c>
      <c r="X88" s="177">
        <f>SUM(X76:X87)</f>
        <v>238046647</v>
      </c>
      <c r="Y88" s="177">
        <f>SUM(Y76:Y87)</f>
        <v>749570105</v>
      </c>
      <c r="Z88" s="183">
        <f>SUM(Z81:Z87)</f>
        <v>44481165</v>
      </c>
    </row>
    <row r="89" spans="2:26">
      <c r="B89" s="109"/>
      <c r="C89" s="109"/>
      <c r="D89" s="109"/>
      <c r="E89" s="109"/>
      <c r="F89" s="108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81" t="e">
        <f>R87+#REF!</f>
        <v>#REF!</v>
      </c>
      <c r="U89" s="177" t="e">
        <f>P87+#REF!</f>
        <v>#REF!</v>
      </c>
      <c r="V89" s="177" t="e">
        <f>I87+#REF!</f>
        <v>#REF!</v>
      </c>
      <c r="Y89" s="182"/>
    </row>
    <row r="90" spans="2:26">
      <c r="B90" s="109"/>
      <c r="C90" s="109"/>
      <c r="D90" s="109"/>
      <c r="E90" s="109"/>
      <c r="F90" s="108"/>
      <c r="G90" s="109"/>
      <c r="H90" s="109"/>
      <c r="I90" s="146"/>
      <c r="J90" s="109"/>
      <c r="K90" s="109"/>
      <c r="L90" s="109"/>
      <c r="M90" s="109"/>
      <c r="N90" s="109"/>
      <c r="O90" s="128"/>
      <c r="P90" s="282" t="s">
        <v>251</v>
      </c>
      <c r="Q90" s="109"/>
      <c r="R90" s="109"/>
      <c r="S90" s="109"/>
      <c r="T90" s="181">
        <v>177000000</v>
      </c>
      <c r="U90" s="177" t="e">
        <f>V89-U89</f>
        <v>#REF!</v>
      </c>
      <c r="V90" s="181">
        <v>304279426</v>
      </c>
    </row>
    <row r="91" spans="2:26">
      <c r="B91" s="109"/>
      <c r="C91" s="109"/>
      <c r="D91" s="109"/>
      <c r="E91" s="109"/>
      <c r="F91" s="108"/>
      <c r="G91" s="109"/>
      <c r="H91" s="109"/>
      <c r="I91" s="109"/>
      <c r="J91" s="109"/>
      <c r="K91" s="109"/>
      <c r="L91" s="109"/>
      <c r="M91" s="109"/>
      <c r="N91" s="109"/>
      <c r="O91" s="147"/>
      <c r="P91" s="147" t="s">
        <v>83</v>
      </c>
      <c r="Q91" s="109"/>
      <c r="R91" s="109"/>
      <c r="S91" s="109"/>
      <c r="T91" s="182"/>
      <c r="U91" s="182" t="e">
        <f>U90-T90</f>
        <v>#REF!</v>
      </c>
    </row>
    <row r="92" spans="2:26" ht="16.5">
      <c r="B92" s="109"/>
      <c r="C92" s="109"/>
      <c r="D92" s="109"/>
      <c r="E92" s="109"/>
      <c r="F92" s="108"/>
      <c r="G92" s="109"/>
      <c r="H92" s="109"/>
      <c r="I92" s="173"/>
      <c r="J92" s="109"/>
      <c r="K92" s="109"/>
      <c r="L92" s="109"/>
      <c r="M92" s="109"/>
      <c r="N92" s="109"/>
      <c r="O92" s="147"/>
      <c r="P92" s="147"/>
      <c r="Q92" s="109"/>
      <c r="R92" s="109"/>
      <c r="S92" s="109"/>
      <c r="T92" s="182" t="e">
        <f>T89-T90</f>
        <v>#REF!</v>
      </c>
    </row>
    <row r="93" spans="2:26">
      <c r="B93" s="109"/>
      <c r="C93" s="109"/>
      <c r="D93" s="109"/>
      <c r="E93" s="109"/>
      <c r="F93" s="108"/>
      <c r="G93" s="109"/>
      <c r="H93" s="109"/>
      <c r="I93" s="109"/>
      <c r="J93" s="109"/>
      <c r="K93" s="109"/>
      <c r="L93" s="109"/>
      <c r="M93" s="109"/>
      <c r="N93" s="109"/>
      <c r="O93" s="147"/>
      <c r="P93" s="147"/>
      <c r="Q93" s="109"/>
      <c r="R93" s="109"/>
      <c r="S93" s="109"/>
      <c r="U93" s="177"/>
    </row>
    <row r="94" spans="2:26">
      <c r="B94" s="109"/>
      <c r="C94" s="109"/>
      <c r="D94" s="109"/>
      <c r="E94" s="109"/>
      <c r="F94" s="108"/>
      <c r="G94" s="109"/>
      <c r="H94" s="109"/>
      <c r="I94" s="156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U94" s="177"/>
    </row>
    <row r="95" spans="2:26">
      <c r="B95" s="109"/>
      <c r="C95" s="109"/>
      <c r="D95" s="109"/>
      <c r="E95" s="109"/>
      <c r="F95" s="108"/>
      <c r="G95" s="109"/>
      <c r="H95" s="109"/>
      <c r="I95" s="109"/>
      <c r="J95" s="109"/>
      <c r="K95" s="109"/>
      <c r="L95" s="109"/>
      <c r="M95" s="109"/>
      <c r="N95" s="109"/>
      <c r="O95" s="148"/>
      <c r="P95" s="148" t="str">
        <f>P32</f>
        <v>ARMAN,S.Sos</v>
      </c>
      <c r="Q95" s="109"/>
      <c r="R95" s="109"/>
      <c r="S95" s="109"/>
      <c r="U95" s="177"/>
    </row>
    <row r="96" spans="2:26">
      <c r="B96" s="109"/>
      <c r="C96" s="109"/>
      <c r="D96" s="109"/>
      <c r="E96" s="109"/>
      <c r="F96" s="108"/>
      <c r="G96" s="109"/>
      <c r="H96" s="109"/>
      <c r="I96" s="109"/>
      <c r="J96" s="109"/>
      <c r="K96" s="109"/>
      <c r="L96" s="109"/>
      <c r="M96" s="109"/>
      <c r="N96" s="109"/>
      <c r="O96" s="128"/>
      <c r="P96" s="276" t="str">
        <f>P33</f>
        <v>Nip. 197505242005021003</v>
      </c>
      <c r="Q96" s="109"/>
      <c r="R96" s="109"/>
      <c r="S96" s="109"/>
    </row>
    <row r="97" spans="2:19">
      <c r="B97" s="109"/>
      <c r="C97" s="109"/>
      <c r="D97" s="109"/>
      <c r="E97" s="109"/>
      <c r="F97" s="108"/>
      <c r="G97" s="109"/>
      <c r="H97" s="109"/>
      <c r="I97" s="109"/>
      <c r="J97" s="109"/>
      <c r="K97" s="109"/>
      <c r="L97" s="109"/>
      <c r="M97" s="109"/>
      <c r="N97" s="128"/>
      <c r="O97" s="128"/>
      <c r="P97" s="109"/>
      <c r="Q97" s="109"/>
      <c r="R97" s="109"/>
      <c r="S97" s="109"/>
    </row>
    <row r="98" spans="2:19">
      <c r="B98" s="105" t="s">
        <v>47</v>
      </c>
      <c r="C98" s="106"/>
      <c r="D98" s="106"/>
      <c r="E98" s="107"/>
      <c r="F98" s="108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</row>
    <row r="99" spans="2:19">
      <c r="B99" s="110" t="s">
        <v>48</v>
      </c>
      <c r="C99" s="111"/>
      <c r="D99" s="111"/>
      <c r="E99" s="112"/>
      <c r="F99" s="108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</row>
    <row r="100" spans="2:19" ht="16.5">
      <c r="B100" s="109"/>
      <c r="C100" s="109"/>
      <c r="D100" s="109"/>
      <c r="E100" s="109"/>
      <c r="F100" s="108"/>
      <c r="G100" s="109"/>
      <c r="H100" s="407" t="s">
        <v>49</v>
      </c>
      <c r="I100" s="407"/>
      <c r="J100" s="407"/>
      <c r="K100" s="407"/>
      <c r="L100" s="113"/>
      <c r="M100" s="113"/>
      <c r="N100" s="109"/>
      <c r="O100" s="109"/>
      <c r="P100" s="109"/>
      <c r="Q100" s="109"/>
      <c r="R100" s="109"/>
      <c r="S100" s="109"/>
    </row>
    <row r="101" spans="2:19" ht="16.5">
      <c r="B101" s="109"/>
      <c r="C101" s="109"/>
      <c r="D101" s="109"/>
      <c r="E101" s="109"/>
      <c r="F101" s="108"/>
      <c r="G101" s="109"/>
      <c r="H101" s="407" t="s">
        <v>50</v>
      </c>
      <c r="I101" s="407"/>
      <c r="J101" s="407"/>
      <c r="K101" s="407"/>
      <c r="L101" s="113"/>
      <c r="M101" s="113"/>
      <c r="N101" s="109"/>
      <c r="O101" s="109"/>
      <c r="P101" s="109"/>
      <c r="Q101" s="109"/>
      <c r="R101" s="109"/>
      <c r="S101" s="109"/>
    </row>
    <row r="102" spans="2:19" ht="16.5">
      <c r="B102" s="109"/>
      <c r="C102" s="109"/>
      <c r="D102" s="109"/>
      <c r="E102" s="109"/>
      <c r="F102" s="108"/>
      <c r="G102" s="109"/>
      <c r="H102" s="407" t="str">
        <f>H66</f>
        <v>TAHUN ANGGARAN 2025</v>
      </c>
      <c r="I102" s="407"/>
      <c r="J102" s="407"/>
      <c r="K102" s="407"/>
      <c r="L102" s="113"/>
      <c r="M102" s="113"/>
      <c r="N102" s="109"/>
      <c r="O102" s="109"/>
      <c r="P102" s="109"/>
      <c r="Q102" s="109"/>
      <c r="R102" s="109"/>
      <c r="S102" s="109"/>
    </row>
    <row r="103" spans="2:19" ht="16.5">
      <c r="B103" s="114" t="s">
        <v>52</v>
      </c>
      <c r="C103" s="114"/>
      <c r="D103" s="115" t="s">
        <v>3</v>
      </c>
      <c r="E103" s="109" t="s">
        <v>53</v>
      </c>
      <c r="F103" s="108"/>
      <c r="G103" s="109"/>
      <c r="H103" s="113"/>
      <c r="I103" s="113"/>
      <c r="J103" s="113"/>
      <c r="K103" s="113"/>
      <c r="L103" s="113"/>
      <c r="M103" s="113"/>
      <c r="N103" s="114"/>
      <c r="O103" s="114"/>
      <c r="P103" s="109"/>
      <c r="Q103" s="109"/>
      <c r="R103" s="109"/>
      <c r="S103" s="109"/>
    </row>
    <row r="104" spans="2:19" ht="16.5">
      <c r="B104" s="114" t="s">
        <v>54</v>
      </c>
      <c r="C104" s="114"/>
      <c r="D104" s="115" t="s">
        <v>3</v>
      </c>
      <c r="E104" s="109" t="s">
        <v>21</v>
      </c>
      <c r="F104" s="108"/>
      <c r="G104" s="109"/>
      <c r="H104" s="113"/>
      <c r="I104" s="113"/>
      <c r="J104" s="113"/>
      <c r="K104" s="113"/>
      <c r="L104" s="113"/>
      <c r="M104" s="113"/>
      <c r="N104" s="114"/>
      <c r="O104" s="114"/>
      <c r="P104" s="109"/>
      <c r="Q104" s="109"/>
      <c r="R104" s="109"/>
      <c r="S104" s="109"/>
    </row>
    <row r="105" spans="2:19" ht="16.5">
      <c r="B105" s="114" t="s">
        <v>56</v>
      </c>
      <c r="C105" s="114"/>
      <c r="D105" s="115" t="s">
        <v>3</v>
      </c>
      <c r="E105" s="109" t="s">
        <v>112</v>
      </c>
      <c r="F105" s="108"/>
      <c r="G105" s="109"/>
      <c r="H105" s="113"/>
      <c r="I105" s="113"/>
      <c r="J105" s="113"/>
      <c r="K105" s="113"/>
      <c r="L105" s="113"/>
      <c r="M105" s="109"/>
      <c r="N105" s="109"/>
      <c r="O105" s="109"/>
      <c r="P105" s="114"/>
      <c r="Q105" s="114"/>
      <c r="R105" s="109"/>
      <c r="S105" s="109"/>
    </row>
    <row r="106" spans="2:19">
      <c r="B106" s="114" t="s">
        <v>58</v>
      </c>
      <c r="C106" s="114"/>
      <c r="D106" s="115" t="s">
        <v>3</v>
      </c>
      <c r="E106" s="109" t="s">
        <v>59</v>
      </c>
      <c r="F106" s="108"/>
      <c r="G106" s="109"/>
      <c r="H106" s="109"/>
      <c r="I106" s="109"/>
      <c r="J106" s="109"/>
      <c r="K106" s="109"/>
      <c r="L106" s="109"/>
      <c r="M106" s="109"/>
      <c r="N106" s="109" t="str">
        <f>N70</f>
        <v>Keadaan Bulan Januari 2025</v>
      </c>
      <c r="O106" s="109"/>
      <c r="P106" s="109"/>
      <c r="Q106" s="109"/>
      <c r="R106" s="109"/>
      <c r="S106" s="109"/>
    </row>
    <row r="107" spans="2:19">
      <c r="B107" s="114"/>
      <c r="C107" s="114"/>
      <c r="D107" s="114"/>
      <c r="E107" s="109"/>
      <c r="F107" s="108"/>
      <c r="G107" s="109"/>
      <c r="H107" s="109"/>
      <c r="I107" s="109"/>
      <c r="J107" s="109"/>
      <c r="K107" s="109"/>
      <c r="L107" s="109"/>
      <c r="M107" s="109"/>
      <c r="N107" s="109"/>
      <c r="O107" s="109"/>
      <c r="P107" s="108"/>
      <c r="Q107" s="108"/>
      <c r="R107" s="109"/>
      <c r="S107" s="109"/>
    </row>
    <row r="108" spans="2:19" ht="29.25" customHeight="1">
      <c r="B108" s="371" t="s">
        <v>61</v>
      </c>
      <c r="C108" s="386" t="s">
        <v>62</v>
      </c>
      <c r="D108" s="387"/>
      <c r="E108" s="388"/>
      <c r="F108" s="442" t="s">
        <v>63</v>
      </c>
      <c r="G108" s="374" t="s">
        <v>64</v>
      </c>
      <c r="H108" s="375"/>
      <c r="I108" s="349" t="s">
        <v>65</v>
      </c>
      <c r="J108" s="349" t="s">
        <v>66</v>
      </c>
      <c r="K108" s="349" t="s">
        <v>67</v>
      </c>
      <c r="L108" s="349" t="s">
        <v>68</v>
      </c>
      <c r="M108" s="408" t="s">
        <v>69</v>
      </c>
      <c r="N108" s="409"/>
      <c r="O108" s="408" t="s">
        <v>70</v>
      </c>
      <c r="P108" s="410"/>
      <c r="Q108" s="410"/>
      <c r="R108" s="449" t="s">
        <v>71</v>
      </c>
      <c r="S108" s="109"/>
    </row>
    <row r="109" spans="2:19">
      <c r="B109" s="372"/>
      <c r="C109" s="389"/>
      <c r="D109" s="390"/>
      <c r="E109" s="391"/>
      <c r="F109" s="443"/>
      <c r="G109" s="347" t="s">
        <v>72</v>
      </c>
      <c r="H109" s="347" t="s">
        <v>73</v>
      </c>
      <c r="I109" s="411"/>
      <c r="J109" s="347"/>
      <c r="K109" s="347"/>
      <c r="L109" s="350"/>
      <c r="M109" s="347" t="s">
        <v>16</v>
      </c>
      <c r="N109" s="352" t="s">
        <v>15</v>
      </c>
      <c r="O109" s="352" t="s">
        <v>16</v>
      </c>
      <c r="P109" s="342" t="s">
        <v>15</v>
      </c>
      <c r="Q109" s="343"/>
      <c r="R109" s="450"/>
      <c r="S109" s="109"/>
    </row>
    <row r="110" spans="2:19">
      <c r="B110" s="373"/>
      <c r="C110" s="392"/>
      <c r="D110" s="393"/>
      <c r="E110" s="394"/>
      <c r="F110" s="444"/>
      <c r="G110" s="348"/>
      <c r="H110" s="348"/>
      <c r="I110" s="412"/>
      <c r="J110" s="348"/>
      <c r="K110" s="348"/>
      <c r="L110" s="351"/>
      <c r="M110" s="412"/>
      <c r="N110" s="348"/>
      <c r="O110" s="348"/>
      <c r="P110" s="130" t="s">
        <v>74</v>
      </c>
      <c r="Q110" s="157" t="s">
        <v>18</v>
      </c>
      <c r="R110" s="450"/>
      <c r="S110" s="109"/>
    </row>
    <row r="111" spans="2:19">
      <c r="B111" s="118">
        <v>1</v>
      </c>
      <c r="C111" s="344">
        <v>2</v>
      </c>
      <c r="D111" s="345"/>
      <c r="E111" s="346"/>
      <c r="F111" s="120">
        <v>3</v>
      </c>
      <c r="G111" s="121">
        <v>4</v>
      </c>
      <c r="H111" s="121">
        <v>5</v>
      </c>
      <c r="I111" s="121">
        <v>6</v>
      </c>
      <c r="J111" s="121">
        <v>7</v>
      </c>
      <c r="K111" s="121">
        <v>8</v>
      </c>
      <c r="L111" s="121">
        <v>9</v>
      </c>
      <c r="M111" s="121">
        <v>10</v>
      </c>
      <c r="N111" s="121">
        <v>11</v>
      </c>
      <c r="O111" s="121">
        <v>12</v>
      </c>
      <c r="P111" s="121">
        <v>13</v>
      </c>
      <c r="Q111" s="119">
        <v>14</v>
      </c>
      <c r="R111" s="158">
        <v>15</v>
      </c>
      <c r="S111" s="109"/>
    </row>
    <row r="112" spans="2:19">
      <c r="B112" s="122">
        <v>1</v>
      </c>
      <c r="C112" s="109" t="s">
        <v>75</v>
      </c>
      <c r="D112" s="109"/>
      <c r="E112" s="117"/>
      <c r="F112" s="123"/>
      <c r="G112" s="358" t="s">
        <v>76</v>
      </c>
      <c r="H112" s="358" t="s">
        <v>77</v>
      </c>
      <c r="I112" s="146">
        <v>582100</v>
      </c>
      <c r="J112" s="132" t="s">
        <v>78</v>
      </c>
      <c r="K112" s="133" t="s">
        <v>78</v>
      </c>
      <c r="L112" s="134">
        <f>I112/I116*100</f>
        <v>9.0555529627728255</v>
      </c>
      <c r="M112" s="135">
        <f>P112/I112*100</f>
        <v>0</v>
      </c>
      <c r="N112" s="136">
        <f>P112/I112</f>
        <v>0</v>
      </c>
      <c r="O112" s="136">
        <f>L112*M112/100</f>
        <v>0</v>
      </c>
      <c r="P112" s="146"/>
      <c r="Q112" s="159">
        <f>L112*M112/100</f>
        <v>0</v>
      </c>
      <c r="R112" s="160">
        <f>I112-P112</f>
        <v>582100</v>
      </c>
      <c r="S112" s="109"/>
    </row>
    <row r="113" spans="2:19">
      <c r="B113" s="122">
        <v>2</v>
      </c>
      <c r="C113" s="109" t="s">
        <v>87</v>
      </c>
      <c r="D113" s="109"/>
      <c r="E113" s="117"/>
      <c r="F113" s="123"/>
      <c r="G113" s="401"/>
      <c r="H113" s="401"/>
      <c r="I113" s="146">
        <v>795000</v>
      </c>
      <c r="J113" s="132"/>
      <c r="K113" s="137"/>
      <c r="L113" s="134">
        <f>I113/I116*100</f>
        <v>12.367573622065619</v>
      </c>
      <c r="M113" s="135">
        <f>P113/I113*100</f>
        <v>0</v>
      </c>
      <c r="N113" s="136">
        <f>P113/I113</f>
        <v>0</v>
      </c>
      <c r="O113" s="136">
        <f>L113*M113/100</f>
        <v>0</v>
      </c>
      <c r="P113" s="146"/>
      <c r="Q113" s="159">
        <f t="shared" ref="Q113:Q115" si="11">L113*M113/100</f>
        <v>0</v>
      </c>
      <c r="R113" s="160">
        <f>I113-P113</f>
        <v>795000</v>
      </c>
      <c r="S113" s="109"/>
    </row>
    <row r="114" spans="2:19">
      <c r="B114" s="122">
        <v>3</v>
      </c>
      <c r="C114" s="109" t="s">
        <v>88</v>
      </c>
      <c r="D114" s="109"/>
      <c r="E114" s="117"/>
      <c r="F114" s="123"/>
      <c r="G114" s="401"/>
      <c r="H114" s="401"/>
      <c r="I114" s="146">
        <v>551000</v>
      </c>
      <c r="J114" s="132"/>
      <c r="K114" s="137"/>
      <c r="L114" s="134">
        <f>I114/I116*100</f>
        <v>8.5717397053561708</v>
      </c>
      <c r="M114" s="135">
        <f>P114/I114*100</f>
        <v>0</v>
      </c>
      <c r="N114" s="136">
        <f>P114/I114</f>
        <v>0</v>
      </c>
      <c r="O114" s="136">
        <f>L114*M114/100</f>
        <v>0</v>
      </c>
      <c r="P114" s="146"/>
      <c r="Q114" s="159">
        <f t="shared" si="11"/>
        <v>0</v>
      </c>
      <c r="R114" s="160">
        <f>I114-P114</f>
        <v>551000</v>
      </c>
      <c r="S114" s="109"/>
    </row>
    <row r="115" spans="2:19">
      <c r="B115" s="170">
        <v>5</v>
      </c>
      <c r="C115" s="109" t="s">
        <v>89</v>
      </c>
      <c r="D115" s="109"/>
      <c r="E115" s="117"/>
      <c r="F115" s="123"/>
      <c r="G115" s="359"/>
      <c r="H115" s="359"/>
      <c r="I115" s="152">
        <v>4500000</v>
      </c>
      <c r="J115" s="132"/>
      <c r="K115" s="132"/>
      <c r="L115" s="134">
        <f>I115/I116*100</f>
        <v>70.005133709805392</v>
      </c>
      <c r="M115" s="135">
        <f>P115/I115*100</f>
        <v>0</v>
      </c>
      <c r="N115" s="136">
        <f>P115/I115</f>
        <v>0</v>
      </c>
      <c r="O115" s="136">
        <f>L115*M115/100</f>
        <v>0</v>
      </c>
      <c r="P115" s="131"/>
      <c r="Q115" s="159">
        <f t="shared" si="11"/>
        <v>0</v>
      </c>
      <c r="R115" s="160">
        <f>I115-P115</f>
        <v>4500000</v>
      </c>
      <c r="S115" s="109"/>
    </row>
    <row r="116" spans="2:19" ht="20.25">
      <c r="B116" s="363" t="s">
        <v>80</v>
      </c>
      <c r="C116" s="364"/>
      <c r="D116" s="364"/>
      <c r="E116" s="364"/>
      <c r="F116" s="364"/>
      <c r="G116" s="364"/>
      <c r="H116" s="365"/>
      <c r="I116" s="140">
        <f>SUM(I112:I115)</f>
        <v>6428100</v>
      </c>
      <c r="J116" s="141" t="s">
        <v>81</v>
      </c>
      <c r="K116" s="142"/>
      <c r="L116" s="143">
        <f>SUM(L112:L115)</f>
        <v>100</v>
      </c>
      <c r="M116" s="153"/>
      <c r="N116" s="143">
        <f>SUM(N112:N115)</f>
        <v>0</v>
      </c>
      <c r="O116" s="143">
        <f>SUM(O112:O115)</f>
        <v>0</v>
      </c>
      <c r="P116" s="154">
        <f>SUM(P112:P115)</f>
        <v>0</v>
      </c>
      <c r="Q116" s="163">
        <f>SUM(Q112:Q114)</f>
        <v>0</v>
      </c>
      <c r="R116" s="164">
        <f>SUM(R112:R115)</f>
        <v>6428100</v>
      </c>
      <c r="S116" s="109"/>
    </row>
    <row r="117" spans="2:19">
      <c r="B117" s="109"/>
      <c r="C117" s="109"/>
      <c r="D117" s="109"/>
      <c r="E117" s="109"/>
      <c r="F117" s="108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</row>
    <row r="118" spans="2:19">
      <c r="B118" s="109"/>
      <c r="C118" s="109"/>
      <c r="D118" s="109"/>
      <c r="E118" s="109"/>
      <c r="F118" s="108"/>
      <c r="G118" s="109"/>
      <c r="H118" s="109"/>
      <c r="I118" s="146"/>
      <c r="J118" s="109"/>
      <c r="K118" s="109"/>
      <c r="L118" s="109"/>
      <c r="M118" s="109"/>
      <c r="N118" s="109"/>
      <c r="O118" s="128"/>
      <c r="P118" s="128" t="str">
        <f>P90</f>
        <v>Polebunging, 31 Januari 2025</v>
      </c>
      <c r="Q118" s="109"/>
      <c r="R118" s="109"/>
      <c r="S118" s="109"/>
    </row>
    <row r="119" spans="2:19">
      <c r="B119" s="109"/>
      <c r="C119" s="109"/>
      <c r="D119" s="109"/>
      <c r="E119" s="109"/>
      <c r="F119" s="108"/>
      <c r="G119" s="109"/>
      <c r="H119" s="109"/>
      <c r="I119" s="109"/>
      <c r="J119" s="109"/>
      <c r="K119" s="109"/>
      <c r="L119" s="109"/>
      <c r="M119" s="109"/>
      <c r="N119" s="109"/>
      <c r="O119" s="147"/>
      <c r="P119" s="147" t="s">
        <v>83</v>
      </c>
      <c r="Q119" s="109"/>
      <c r="R119" s="109"/>
      <c r="S119" s="109"/>
    </row>
    <row r="120" spans="2:19">
      <c r="B120" s="109"/>
      <c r="C120" s="109"/>
      <c r="D120" s="109"/>
      <c r="E120" s="109"/>
      <c r="F120" s="108"/>
      <c r="G120" s="109"/>
      <c r="H120" s="109"/>
      <c r="I120" s="146"/>
      <c r="J120" s="109"/>
      <c r="K120" s="109"/>
      <c r="L120" s="109"/>
      <c r="M120" s="109"/>
      <c r="N120" s="109"/>
      <c r="O120" s="147"/>
      <c r="P120" s="147"/>
      <c r="Q120" s="109"/>
      <c r="R120" s="109"/>
      <c r="S120" s="109"/>
    </row>
    <row r="121" spans="2:19">
      <c r="B121" s="109"/>
      <c r="C121" s="109"/>
      <c r="D121" s="109"/>
      <c r="E121" s="109"/>
      <c r="F121" s="108"/>
      <c r="G121" s="109"/>
      <c r="H121" s="109"/>
      <c r="I121" s="109"/>
      <c r="J121" s="109"/>
      <c r="K121" s="109"/>
      <c r="L121" s="109"/>
      <c r="M121" s="109"/>
      <c r="N121" s="109"/>
      <c r="O121" s="147"/>
      <c r="P121" s="147"/>
      <c r="Q121" s="109"/>
      <c r="R121" s="109"/>
      <c r="S121" s="109"/>
    </row>
    <row r="122" spans="2:19">
      <c r="B122" s="109"/>
      <c r="C122" s="109"/>
      <c r="D122" s="109"/>
      <c r="E122" s="109"/>
      <c r="F122" s="108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</row>
    <row r="123" spans="2:19">
      <c r="B123" s="109"/>
      <c r="C123" s="109"/>
      <c r="D123" s="109"/>
      <c r="E123" s="109"/>
      <c r="F123" s="108"/>
      <c r="G123" s="109"/>
      <c r="H123" s="109"/>
      <c r="I123" s="109"/>
      <c r="J123" s="109"/>
      <c r="K123" s="109"/>
      <c r="L123" s="109"/>
      <c r="M123" s="109"/>
      <c r="N123" s="109"/>
      <c r="O123" s="148"/>
      <c r="P123" s="148" t="str">
        <f>P95</f>
        <v>ARMAN,S.Sos</v>
      </c>
      <c r="Q123" s="109"/>
      <c r="R123" s="109"/>
      <c r="S123" s="109"/>
    </row>
    <row r="124" spans="2:19">
      <c r="B124" s="109"/>
      <c r="C124" s="109"/>
      <c r="D124" s="109"/>
      <c r="E124" s="109"/>
      <c r="F124" s="108"/>
      <c r="G124" s="109"/>
      <c r="H124" s="109"/>
      <c r="I124" s="109"/>
      <c r="J124" s="109"/>
      <c r="K124" s="109"/>
      <c r="L124" s="109"/>
      <c r="M124" s="109"/>
      <c r="N124" s="109"/>
      <c r="O124" s="148"/>
      <c r="P124" s="174" t="str">
        <f>P96</f>
        <v>Nip. 197505242005021003</v>
      </c>
      <c r="Q124" s="109"/>
      <c r="R124" s="109"/>
      <c r="S124" s="109"/>
    </row>
    <row r="125" spans="2:19">
      <c r="B125" s="105" t="s">
        <v>47</v>
      </c>
      <c r="C125" s="106"/>
      <c r="D125" s="106"/>
      <c r="E125" s="107"/>
      <c r="F125" s="108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</row>
    <row r="126" spans="2:19">
      <c r="B126" s="110" t="s">
        <v>48</v>
      </c>
      <c r="C126" s="111"/>
      <c r="D126" s="111"/>
      <c r="E126" s="112"/>
      <c r="F126" s="108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</row>
    <row r="127" spans="2:19" ht="16.5">
      <c r="B127" s="109"/>
      <c r="C127" s="109"/>
      <c r="D127" s="109"/>
      <c r="E127" s="109"/>
      <c r="F127" s="108"/>
      <c r="G127" s="109"/>
      <c r="H127" s="407" t="s">
        <v>49</v>
      </c>
      <c r="I127" s="407"/>
      <c r="J127" s="407"/>
      <c r="K127" s="407"/>
      <c r="L127" s="113"/>
      <c r="M127" s="113"/>
      <c r="N127" s="109"/>
      <c r="O127" s="109"/>
      <c r="P127" s="109"/>
      <c r="Q127" s="109"/>
      <c r="R127" s="109"/>
      <c r="S127" s="109"/>
    </row>
    <row r="128" spans="2:19" ht="16.5">
      <c r="B128" s="109"/>
      <c r="C128" s="109"/>
      <c r="D128" s="109"/>
      <c r="E128" s="109"/>
      <c r="F128" s="108"/>
      <c r="G128" s="109"/>
      <c r="H128" s="407" t="s">
        <v>50</v>
      </c>
      <c r="I128" s="407"/>
      <c r="J128" s="407"/>
      <c r="K128" s="407"/>
      <c r="L128" s="113"/>
      <c r="M128" s="113"/>
      <c r="N128" s="109"/>
      <c r="O128" s="109"/>
      <c r="P128" s="109"/>
      <c r="Q128" s="109"/>
      <c r="R128" s="109"/>
      <c r="S128" s="109"/>
    </row>
    <row r="129" spans="2:19" ht="16.5">
      <c r="B129" s="109"/>
      <c r="C129" s="109"/>
      <c r="D129" s="109"/>
      <c r="E129" s="109"/>
      <c r="F129" s="108"/>
      <c r="G129" s="109"/>
      <c r="H129" s="420" t="s">
        <v>247</v>
      </c>
      <c r="I129" s="407"/>
      <c r="J129" s="407"/>
      <c r="K129" s="407"/>
      <c r="L129" s="113"/>
      <c r="M129" s="113"/>
      <c r="N129" s="109"/>
      <c r="O129" s="109"/>
      <c r="P129" s="109"/>
      <c r="Q129" s="109"/>
      <c r="R129" s="109"/>
      <c r="S129" s="109"/>
    </row>
    <row r="130" spans="2:19" ht="16.5">
      <c r="B130" s="114" t="s">
        <v>52</v>
      </c>
      <c r="C130" s="114"/>
      <c r="D130" s="115" t="s">
        <v>3</v>
      </c>
      <c r="E130" s="109" t="s">
        <v>53</v>
      </c>
      <c r="F130" s="108"/>
      <c r="G130" s="109"/>
      <c r="H130" s="113"/>
      <c r="I130" s="113"/>
      <c r="J130" s="113"/>
      <c r="K130" s="113"/>
      <c r="L130" s="113"/>
      <c r="M130" s="113"/>
      <c r="N130" s="114"/>
      <c r="O130" s="114"/>
      <c r="P130" s="109"/>
      <c r="Q130" s="109"/>
      <c r="R130" s="109"/>
      <c r="S130" s="109"/>
    </row>
    <row r="131" spans="2:19" ht="16.5">
      <c r="B131" s="184" t="s">
        <v>54</v>
      </c>
      <c r="C131" s="114"/>
      <c r="D131" s="115" t="s">
        <v>3</v>
      </c>
      <c r="E131" s="109" t="s">
        <v>21</v>
      </c>
      <c r="F131" s="108"/>
      <c r="G131" s="109"/>
      <c r="H131" s="113"/>
      <c r="I131" s="113"/>
      <c r="J131" s="113"/>
      <c r="K131" s="113"/>
      <c r="L131" s="113"/>
      <c r="M131" s="113"/>
      <c r="N131" s="114"/>
      <c r="O131" s="114"/>
      <c r="P131" s="109"/>
      <c r="Q131" s="109"/>
      <c r="R131" s="109"/>
      <c r="S131" s="109"/>
    </row>
    <row r="132" spans="2:19" ht="16.149999999999999" customHeight="1">
      <c r="B132" s="184" t="s">
        <v>56</v>
      </c>
      <c r="C132" s="184"/>
      <c r="D132" s="185" t="s">
        <v>3</v>
      </c>
      <c r="E132" s="421" t="s">
        <v>113</v>
      </c>
      <c r="F132" s="421"/>
      <c r="G132" s="421"/>
      <c r="H132" s="421"/>
      <c r="I132" s="113"/>
      <c r="J132" s="113"/>
      <c r="K132" s="113"/>
      <c r="L132" s="113"/>
      <c r="M132" s="109"/>
      <c r="N132" s="109"/>
      <c r="O132" s="109"/>
      <c r="P132" s="114"/>
      <c r="Q132" s="114"/>
      <c r="R132" s="109"/>
      <c r="S132" s="109"/>
    </row>
    <row r="133" spans="2:19">
      <c r="B133" s="114" t="s">
        <v>58</v>
      </c>
      <c r="C133" s="114"/>
      <c r="D133" s="115" t="s">
        <v>3</v>
      </c>
      <c r="E133" s="109" t="str">
        <f>E106</f>
        <v>Langsung</v>
      </c>
      <c r="F133" s="108"/>
      <c r="G133" s="109"/>
      <c r="H133" s="109"/>
      <c r="I133" s="109"/>
      <c r="J133" s="109"/>
      <c r="K133" s="109"/>
      <c r="L133" s="109"/>
      <c r="M133" s="109"/>
      <c r="N133" s="109" t="str">
        <f>N42</f>
        <v>Keadaan Bulan Januari 2025</v>
      </c>
      <c r="O133" s="109"/>
      <c r="P133" s="109"/>
      <c r="Q133" s="109"/>
      <c r="R133" s="109"/>
      <c r="S133" s="109"/>
    </row>
    <row r="134" spans="2:19">
      <c r="B134" s="114"/>
      <c r="C134" s="114"/>
      <c r="D134" s="114"/>
      <c r="E134" s="109"/>
      <c r="F134" s="108"/>
      <c r="G134" s="109"/>
      <c r="H134" s="109"/>
      <c r="I134" s="109"/>
      <c r="J134" s="109"/>
      <c r="K134" s="109"/>
      <c r="L134" s="109"/>
      <c r="M134" s="109"/>
      <c r="N134" s="109"/>
      <c r="O134" s="109"/>
      <c r="P134" s="108"/>
      <c r="Q134" s="108"/>
      <c r="R134" s="109"/>
      <c r="S134" s="109"/>
    </row>
    <row r="135" spans="2:19" ht="15.6" customHeight="1">
      <c r="B135" s="431" t="s">
        <v>61</v>
      </c>
      <c r="C135" s="377" t="s">
        <v>62</v>
      </c>
      <c r="D135" s="378"/>
      <c r="E135" s="379"/>
      <c r="F135" s="434" t="s">
        <v>63</v>
      </c>
      <c r="G135" s="353" t="s">
        <v>64</v>
      </c>
      <c r="H135" s="354"/>
      <c r="I135" s="368" t="s">
        <v>65</v>
      </c>
      <c r="J135" s="368" t="s">
        <v>66</v>
      </c>
      <c r="K135" s="368" t="s">
        <v>67</v>
      </c>
      <c r="L135" s="368" t="s">
        <v>68</v>
      </c>
      <c r="M135" s="395" t="s">
        <v>69</v>
      </c>
      <c r="N135" s="396"/>
      <c r="O135" s="395" t="s">
        <v>70</v>
      </c>
      <c r="P135" s="397"/>
      <c r="Q135" s="397"/>
      <c r="R135" s="405" t="s">
        <v>71</v>
      </c>
      <c r="S135" s="109"/>
    </row>
    <row r="136" spans="2:19">
      <c r="B136" s="432"/>
      <c r="C136" s="380"/>
      <c r="D136" s="381"/>
      <c r="E136" s="382"/>
      <c r="F136" s="435"/>
      <c r="G136" s="376" t="s">
        <v>72</v>
      </c>
      <c r="H136" s="376" t="s">
        <v>73</v>
      </c>
      <c r="I136" s="369"/>
      <c r="J136" s="376"/>
      <c r="K136" s="376"/>
      <c r="L136" s="402"/>
      <c r="M136" s="376" t="s">
        <v>16</v>
      </c>
      <c r="N136" s="404" t="s">
        <v>15</v>
      </c>
      <c r="O136" s="404" t="s">
        <v>16</v>
      </c>
      <c r="P136" s="398" t="s">
        <v>15</v>
      </c>
      <c r="Q136" s="399"/>
      <c r="R136" s="406"/>
      <c r="S136" s="109"/>
    </row>
    <row r="137" spans="2:19">
      <c r="B137" s="433"/>
      <c r="C137" s="383"/>
      <c r="D137" s="384"/>
      <c r="E137" s="385"/>
      <c r="F137" s="436"/>
      <c r="G137" s="400"/>
      <c r="H137" s="400"/>
      <c r="I137" s="370"/>
      <c r="J137" s="400"/>
      <c r="K137" s="400"/>
      <c r="L137" s="403"/>
      <c r="M137" s="370"/>
      <c r="N137" s="400"/>
      <c r="O137" s="400"/>
      <c r="P137" s="187" t="s">
        <v>74</v>
      </c>
      <c r="Q137" s="192" t="s">
        <v>18</v>
      </c>
      <c r="R137" s="406"/>
      <c r="S137" s="109"/>
    </row>
    <row r="138" spans="2:19">
      <c r="B138" s="118">
        <v>1</v>
      </c>
      <c r="C138" s="344">
        <v>2</v>
      </c>
      <c r="D138" s="345"/>
      <c r="E138" s="346"/>
      <c r="F138" s="120">
        <v>3</v>
      </c>
      <c r="G138" s="121">
        <v>4</v>
      </c>
      <c r="H138" s="121">
        <v>5</v>
      </c>
      <c r="I138" s="121">
        <v>6</v>
      </c>
      <c r="J138" s="121">
        <v>7</v>
      </c>
      <c r="K138" s="121">
        <v>8</v>
      </c>
      <c r="L138" s="121">
        <v>9</v>
      </c>
      <c r="M138" s="121">
        <v>10</v>
      </c>
      <c r="N138" s="121">
        <v>11</v>
      </c>
      <c r="O138" s="121">
        <v>12</v>
      </c>
      <c r="P138" s="121">
        <v>13</v>
      </c>
      <c r="Q138" s="119">
        <v>14</v>
      </c>
      <c r="R138" s="158">
        <v>15</v>
      </c>
      <c r="S138" s="109"/>
    </row>
    <row r="139" spans="2:19" ht="15" customHeight="1">
      <c r="B139" s="186">
        <v>1</v>
      </c>
      <c r="C139" s="422" t="s">
        <v>75</v>
      </c>
      <c r="D139" s="423"/>
      <c r="E139" s="424"/>
      <c r="F139" s="123"/>
      <c r="G139" s="358" t="s">
        <v>76</v>
      </c>
      <c r="H139" s="358" t="s">
        <v>77</v>
      </c>
      <c r="I139" s="188">
        <v>414200</v>
      </c>
      <c r="J139" s="189" t="s">
        <v>78</v>
      </c>
      <c r="K139" s="190" t="s">
        <v>78</v>
      </c>
      <c r="L139" s="134">
        <f>I139/I143*100</f>
        <v>5.068340614025427</v>
      </c>
      <c r="M139" s="135">
        <f>P139/I139*100</f>
        <v>0</v>
      </c>
      <c r="N139" s="136">
        <f>P139/I139</f>
        <v>0</v>
      </c>
      <c r="O139" s="136">
        <f>L139*M139/100</f>
        <v>0</v>
      </c>
      <c r="P139" s="188"/>
      <c r="Q139" s="159">
        <f>L139*M139/100</f>
        <v>0</v>
      </c>
      <c r="R139" s="160">
        <f>I139-P139</f>
        <v>414200</v>
      </c>
      <c r="S139" s="109"/>
    </row>
    <row r="140" spans="2:19">
      <c r="B140" s="122">
        <v>2</v>
      </c>
      <c r="C140" s="116" t="s">
        <v>89</v>
      </c>
      <c r="D140" s="109"/>
      <c r="E140" s="117"/>
      <c r="F140" s="123"/>
      <c r="G140" s="401"/>
      <c r="H140" s="401"/>
      <c r="I140" s="131">
        <v>6600000</v>
      </c>
      <c r="J140" s="132"/>
      <c r="K140" s="137"/>
      <c r="L140" s="134">
        <f>I140/I143*100</f>
        <v>80.760618185822835</v>
      </c>
      <c r="M140" s="135">
        <f>P140/I140*100</f>
        <v>18.181818181818183</v>
      </c>
      <c r="N140" s="136">
        <f>P140/I140</f>
        <v>0.18181818181818182</v>
      </c>
      <c r="O140" s="136">
        <f>L140*M140/100</f>
        <v>14.683748761058698</v>
      </c>
      <c r="P140" s="131">
        <v>1200000</v>
      </c>
      <c r="Q140" s="159">
        <f>L140*M140/100</f>
        <v>14.683748761058698</v>
      </c>
      <c r="R140" s="160">
        <f>I140-P140</f>
        <v>5400000</v>
      </c>
      <c r="S140" s="109"/>
    </row>
    <row r="141" spans="2:19">
      <c r="B141" s="122">
        <v>4</v>
      </c>
      <c r="C141" s="116" t="s">
        <v>87</v>
      </c>
      <c r="D141" s="109"/>
      <c r="E141" s="117"/>
      <c r="F141" s="123"/>
      <c r="G141" s="401"/>
      <c r="H141" s="401"/>
      <c r="I141" s="131">
        <v>720100</v>
      </c>
      <c r="J141" s="132"/>
      <c r="K141" s="137"/>
      <c r="L141" s="134">
        <f>I141/I143*100</f>
        <v>8.8114729023653062</v>
      </c>
      <c r="M141" s="135">
        <f>P141/I141*100</f>
        <v>0</v>
      </c>
      <c r="N141" s="136">
        <f>P141/I141</f>
        <v>0</v>
      </c>
      <c r="O141" s="136">
        <f>L141*M141/100</f>
        <v>0</v>
      </c>
      <c r="P141" s="131"/>
      <c r="Q141" s="159">
        <f>L141*M141/100</f>
        <v>0</v>
      </c>
      <c r="R141" s="160">
        <f>I141-P141</f>
        <v>720100</v>
      </c>
      <c r="S141" s="109"/>
    </row>
    <row r="142" spans="2:19">
      <c r="B142" s="167">
        <v>5</v>
      </c>
      <c r="C142" s="413" t="s">
        <v>114</v>
      </c>
      <c r="D142" s="414"/>
      <c r="E142" s="415"/>
      <c r="F142" s="123"/>
      <c r="G142" s="401"/>
      <c r="H142" s="401"/>
      <c r="I142" s="131">
        <v>438000</v>
      </c>
      <c r="J142" s="132"/>
      <c r="K142" s="137"/>
      <c r="L142" s="134">
        <f>I142/I143*100</f>
        <v>5.3595682977864243</v>
      </c>
      <c r="M142" s="135">
        <f>P142/I142*100</f>
        <v>0</v>
      </c>
      <c r="N142" s="136">
        <f>P142/I142</f>
        <v>0</v>
      </c>
      <c r="O142" s="136">
        <f>L142*M142/100</f>
        <v>0</v>
      </c>
      <c r="P142" s="131"/>
      <c r="Q142" s="159">
        <f>L142*M142/100</f>
        <v>0</v>
      </c>
      <c r="R142" s="160">
        <f>I142-P142</f>
        <v>438000</v>
      </c>
      <c r="S142" s="109"/>
    </row>
    <row r="143" spans="2:19" ht="20.25">
      <c r="B143" s="363" t="s">
        <v>80</v>
      </c>
      <c r="C143" s="364"/>
      <c r="D143" s="364"/>
      <c r="E143" s="364"/>
      <c r="F143" s="364"/>
      <c r="G143" s="364"/>
      <c r="H143" s="365"/>
      <c r="I143" s="140">
        <f>SUM(I139:I142)</f>
        <v>8172300</v>
      </c>
      <c r="J143" s="141" t="s">
        <v>81</v>
      </c>
      <c r="K143" s="142"/>
      <c r="L143" s="143">
        <f>SUM(L139:L142)</f>
        <v>100</v>
      </c>
      <c r="M143" s="143"/>
      <c r="N143" s="143">
        <f>SUM(N139:N142)</f>
        <v>0.18181818181818182</v>
      </c>
      <c r="O143" s="143">
        <f>SUM(O139:O142)</f>
        <v>14.683748761058698</v>
      </c>
      <c r="P143" s="154">
        <f>SUM(P139:P142)</f>
        <v>1200000</v>
      </c>
      <c r="Q143" s="163">
        <f>SUM(Q139:Q142)</f>
        <v>14.683748761058698</v>
      </c>
      <c r="R143" s="164">
        <f>SUM(R139:R142)</f>
        <v>6972300</v>
      </c>
      <c r="S143" s="109"/>
    </row>
    <row r="144" spans="2:19">
      <c r="B144" s="109"/>
      <c r="C144" s="109"/>
      <c r="D144" s="109"/>
      <c r="E144" s="109"/>
      <c r="F144" s="108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</row>
    <row r="145" spans="2:19">
      <c r="B145" s="109"/>
      <c r="C145" s="109"/>
      <c r="D145" s="109"/>
      <c r="E145" s="109"/>
      <c r="F145" s="108"/>
      <c r="G145" s="109"/>
      <c r="H145" s="109"/>
      <c r="I145" s="146"/>
      <c r="J145" s="109"/>
      <c r="K145" s="109"/>
      <c r="L145" s="109"/>
      <c r="M145" s="109"/>
      <c r="N145" s="109"/>
      <c r="O145" s="128"/>
      <c r="P145" s="128" t="str">
        <f>P118</f>
        <v>Polebunging, 31 Januari 2025</v>
      </c>
      <c r="Q145" s="109"/>
      <c r="R145" s="109"/>
      <c r="S145" s="109"/>
    </row>
    <row r="146" spans="2:19">
      <c r="B146" s="109"/>
      <c r="C146" s="109"/>
      <c r="D146" s="109"/>
      <c r="E146" s="109"/>
      <c r="F146" s="108"/>
      <c r="G146" s="109"/>
      <c r="H146" s="109"/>
      <c r="I146" s="109"/>
      <c r="J146" s="109"/>
      <c r="K146" s="109"/>
      <c r="L146" s="109"/>
      <c r="M146" s="109"/>
      <c r="N146" s="109"/>
      <c r="O146" s="147"/>
      <c r="P146" s="147" t="s">
        <v>83</v>
      </c>
      <c r="Q146" s="109"/>
      <c r="R146" s="109"/>
      <c r="S146" s="109"/>
    </row>
    <row r="147" spans="2:19">
      <c r="B147" s="109"/>
      <c r="C147" s="109"/>
      <c r="D147" s="109"/>
      <c r="E147" s="109"/>
      <c r="F147" s="108"/>
      <c r="G147" s="109"/>
      <c r="H147" s="109"/>
      <c r="I147" s="146"/>
      <c r="J147" s="109"/>
      <c r="K147" s="109"/>
      <c r="L147" s="109"/>
      <c r="M147" s="109"/>
      <c r="N147" s="109"/>
      <c r="O147" s="147"/>
      <c r="P147" s="147"/>
      <c r="Q147" s="109"/>
      <c r="R147" s="109"/>
      <c r="S147" s="109"/>
    </row>
    <row r="148" spans="2:19">
      <c r="B148" s="109"/>
      <c r="C148" s="109"/>
      <c r="D148" s="109"/>
      <c r="E148" s="109"/>
      <c r="F148" s="108"/>
      <c r="G148" s="109"/>
      <c r="H148" s="109"/>
      <c r="I148" s="109"/>
      <c r="J148" s="109"/>
      <c r="K148" s="109"/>
      <c r="L148" s="109"/>
      <c r="M148" s="109"/>
      <c r="N148" s="109"/>
      <c r="O148" s="147"/>
      <c r="P148" s="147"/>
      <c r="Q148" s="109"/>
      <c r="R148" s="109"/>
      <c r="S148" s="109"/>
    </row>
    <row r="149" spans="2:19">
      <c r="B149" s="109"/>
      <c r="C149" s="109"/>
      <c r="D149" s="109"/>
      <c r="E149" s="109"/>
      <c r="F149" s="108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</row>
    <row r="150" spans="2:19">
      <c r="B150" s="109"/>
      <c r="C150" s="109"/>
      <c r="D150" s="109"/>
      <c r="E150" s="109"/>
      <c r="F150" s="108"/>
      <c r="G150" s="109"/>
      <c r="H150" s="109"/>
      <c r="I150" s="109"/>
      <c r="J150" s="109"/>
      <c r="K150" s="109"/>
      <c r="L150" s="109"/>
      <c r="M150" s="109"/>
      <c r="N150" s="109"/>
      <c r="O150" s="148"/>
      <c r="P150" s="148" t="str">
        <f>P123</f>
        <v>ARMAN,S.Sos</v>
      </c>
      <c r="Q150" s="109"/>
      <c r="R150" s="109"/>
      <c r="S150" s="109"/>
    </row>
    <row r="151" spans="2:19">
      <c r="B151" s="109"/>
      <c r="C151" s="109"/>
      <c r="D151" s="109"/>
      <c r="E151" s="109"/>
      <c r="F151" s="108"/>
      <c r="G151" s="109"/>
      <c r="H151" s="109"/>
      <c r="I151" s="109"/>
      <c r="J151" s="109"/>
      <c r="K151" s="109"/>
      <c r="L151" s="109"/>
      <c r="M151" s="109"/>
      <c r="N151" s="109"/>
      <c r="O151" s="128"/>
      <c r="P151" s="277" t="str">
        <f>P124</f>
        <v>Nip. 197505242005021003</v>
      </c>
      <c r="Q151" s="109"/>
      <c r="R151" s="109"/>
      <c r="S151" s="109"/>
    </row>
    <row r="152" spans="2:19">
      <c r="B152" s="105" t="s">
        <v>47</v>
      </c>
      <c r="C152" s="106"/>
      <c r="D152" s="106"/>
      <c r="E152" s="107"/>
      <c r="F152" s="108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</row>
    <row r="153" spans="2:19">
      <c r="B153" s="110" t="s">
        <v>48</v>
      </c>
      <c r="C153" s="111"/>
      <c r="D153" s="111"/>
      <c r="E153" s="112"/>
      <c r="F153" s="108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</row>
    <row r="154" spans="2:19" ht="16.5">
      <c r="B154" s="109"/>
      <c r="C154" s="109"/>
      <c r="D154" s="109"/>
      <c r="E154" s="109"/>
      <c r="F154" s="108"/>
      <c r="G154" s="109"/>
      <c r="H154" s="407" t="s">
        <v>49</v>
      </c>
      <c r="I154" s="407"/>
      <c r="J154" s="407"/>
      <c r="K154" s="407"/>
      <c r="L154" s="113"/>
      <c r="M154" s="113"/>
      <c r="N154" s="109"/>
      <c r="O154" s="109"/>
      <c r="P154" s="109"/>
      <c r="Q154" s="109"/>
      <c r="R154" s="109"/>
      <c r="S154" s="109"/>
    </row>
    <row r="155" spans="2:19" ht="16.5">
      <c r="B155" s="109"/>
      <c r="C155" s="109"/>
      <c r="D155" s="109"/>
      <c r="E155" s="109"/>
      <c r="F155" s="108"/>
      <c r="G155" s="109"/>
      <c r="H155" s="407" t="s">
        <v>50</v>
      </c>
      <c r="I155" s="407"/>
      <c r="J155" s="407"/>
      <c r="K155" s="407"/>
      <c r="L155" s="113"/>
      <c r="M155" s="113"/>
      <c r="N155" s="109"/>
      <c r="O155" s="109"/>
      <c r="P155" s="109"/>
      <c r="Q155" s="109"/>
      <c r="R155" s="109"/>
      <c r="S155" s="109"/>
    </row>
    <row r="156" spans="2:19" ht="16.5">
      <c r="B156" s="109"/>
      <c r="C156" s="109"/>
      <c r="D156" s="109"/>
      <c r="E156" s="109"/>
      <c r="F156" s="108"/>
      <c r="G156" s="109"/>
      <c r="H156" s="420" t="s">
        <v>247</v>
      </c>
      <c r="I156" s="407"/>
      <c r="J156" s="407"/>
      <c r="K156" s="407"/>
      <c r="L156" s="113"/>
      <c r="M156" s="113"/>
      <c r="N156" s="109"/>
      <c r="O156" s="109"/>
      <c r="P156" s="109"/>
      <c r="Q156" s="109"/>
      <c r="R156" s="109"/>
      <c r="S156" s="109"/>
    </row>
    <row r="157" spans="2:19" ht="16.5">
      <c r="B157" s="114" t="s">
        <v>52</v>
      </c>
      <c r="C157" s="114"/>
      <c r="D157" s="115" t="s">
        <v>3</v>
      </c>
      <c r="E157" s="109" t="s">
        <v>53</v>
      </c>
      <c r="F157" s="108"/>
      <c r="G157" s="109"/>
      <c r="H157" s="113"/>
      <c r="I157" s="113"/>
      <c r="J157" s="113"/>
      <c r="K157" s="113"/>
      <c r="L157" s="113"/>
      <c r="M157" s="113"/>
      <c r="N157" s="114"/>
      <c r="O157" s="114"/>
      <c r="P157" s="109"/>
      <c r="Q157" s="109"/>
      <c r="R157" s="109"/>
      <c r="S157" s="109"/>
    </row>
    <row r="158" spans="2:19" ht="16.5">
      <c r="B158" s="184" t="s">
        <v>54</v>
      </c>
      <c r="C158" s="114"/>
      <c r="D158" s="115" t="s">
        <v>3</v>
      </c>
      <c r="E158" s="109" t="s">
        <v>115</v>
      </c>
      <c r="F158" s="108"/>
      <c r="G158" s="109"/>
      <c r="H158" s="113"/>
      <c r="I158" s="113"/>
      <c r="J158" s="113"/>
      <c r="K158" s="113"/>
      <c r="L158" s="113"/>
      <c r="M158" s="113"/>
      <c r="N158" s="114"/>
      <c r="O158" s="114"/>
      <c r="P158" s="109"/>
      <c r="Q158" s="109"/>
      <c r="R158" s="109"/>
      <c r="S158" s="109"/>
    </row>
    <row r="159" spans="2:19" ht="17.45" customHeight="1">
      <c r="B159" s="184" t="s">
        <v>56</v>
      </c>
      <c r="C159" s="184"/>
      <c r="D159" s="185" t="s">
        <v>3</v>
      </c>
      <c r="E159" s="421" t="s">
        <v>116</v>
      </c>
      <c r="F159" s="421"/>
      <c r="G159" s="421"/>
      <c r="H159" s="113"/>
      <c r="I159" s="113"/>
      <c r="J159" s="113"/>
      <c r="K159" s="113"/>
      <c r="L159" s="113"/>
      <c r="M159" s="109"/>
      <c r="N159" s="109"/>
      <c r="O159" s="109"/>
      <c r="P159" s="114"/>
      <c r="Q159" s="114"/>
      <c r="R159" s="109"/>
      <c r="S159" s="109"/>
    </row>
    <row r="160" spans="2:19">
      <c r="B160" s="114" t="s">
        <v>58</v>
      </c>
      <c r="C160" s="114"/>
      <c r="D160" s="115" t="s">
        <v>3</v>
      </c>
      <c r="E160" s="109" t="str">
        <f>E106</f>
        <v>Langsung</v>
      </c>
      <c r="F160" s="108"/>
      <c r="G160" s="109"/>
      <c r="H160" s="109"/>
      <c r="I160" s="109"/>
      <c r="J160" s="109"/>
      <c r="K160" s="109"/>
      <c r="L160" s="109"/>
      <c r="M160" s="109"/>
      <c r="N160" s="109" t="str">
        <f>N106</f>
        <v>Keadaan Bulan Januari 2025</v>
      </c>
      <c r="O160" s="109"/>
      <c r="P160" s="109"/>
      <c r="Q160" s="109"/>
      <c r="R160" s="109"/>
      <c r="S160" s="109"/>
    </row>
    <row r="161" spans="2:21">
      <c r="B161" s="114"/>
      <c r="C161" s="114"/>
      <c r="D161" s="114"/>
      <c r="E161" s="109"/>
      <c r="F161" s="108"/>
      <c r="G161" s="109"/>
      <c r="H161" s="109"/>
      <c r="I161" s="109"/>
      <c r="J161" s="109"/>
      <c r="K161" s="109"/>
      <c r="L161" s="109"/>
      <c r="M161" s="109"/>
      <c r="N161" s="109"/>
      <c r="O161" s="109"/>
      <c r="P161" s="108"/>
      <c r="Q161" s="108"/>
      <c r="R161" s="109"/>
      <c r="S161" s="109"/>
    </row>
    <row r="162" spans="2:21" ht="22.5" customHeight="1">
      <c r="B162" s="431" t="s">
        <v>61</v>
      </c>
      <c r="C162" s="377" t="s">
        <v>62</v>
      </c>
      <c r="D162" s="378"/>
      <c r="E162" s="379"/>
      <c r="F162" s="434" t="s">
        <v>63</v>
      </c>
      <c r="G162" s="353" t="s">
        <v>64</v>
      </c>
      <c r="H162" s="354"/>
      <c r="I162" s="368" t="s">
        <v>65</v>
      </c>
      <c r="J162" s="368" t="s">
        <v>66</v>
      </c>
      <c r="K162" s="368" t="s">
        <v>67</v>
      </c>
      <c r="L162" s="368" t="s">
        <v>68</v>
      </c>
      <c r="M162" s="395" t="s">
        <v>69</v>
      </c>
      <c r="N162" s="396"/>
      <c r="O162" s="395" t="s">
        <v>70</v>
      </c>
      <c r="P162" s="397"/>
      <c r="Q162" s="397"/>
      <c r="R162" s="405" t="s">
        <v>71</v>
      </c>
      <c r="S162" s="109"/>
    </row>
    <row r="163" spans="2:21">
      <c r="B163" s="432"/>
      <c r="C163" s="380"/>
      <c r="D163" s="381"/>
      <c r="E163" s="382"/>
      <c r="F163" s="435"/>
      <c r="G163" s="376" t="s">
        <v>72</v>
      </c>
      <c r="H163" s="376" t="s">
        <v>73</v>
      </c>
      <c r="I163" s="369"/>
      <c r="J163" s="376"/>
      <c r="K163" s="376"/>
      <c r="L163" s="402"/>
      <c r="M163" s="376" t="s">
        <v>16</v>
      </c>
      <c r="N163" s="404" t="s">
        <v>15</v>
      </c>
      <c r="O163" s="404" t="s">
        <v>16</v>
      </c>
      <c r="P163" s="398" t="s">
        <v>15</v>
      </c>
      <c r="Q163" s="399"/>
      <c r="R163" s="406"/>
      <c r="S163" s="109"/>
    </row>
    <row r="164" spans="2:21">
      <c r="B164" s="433"/>
      <c r="C164" s="383"/>
      <c r="D164" s="384"/>
      <c r="E164" s="385"/>
      <c r="F164" s="436"/>
      <c r="G164" s="400"/>
      <c r="H164" s="400"/>
      <c r="I164" s="370"/>
      <c r="J164" s="400"/>
      <c r="K164" s="400"/>
      <c r="L164" s="403"/>
      <c r="M164" s="370"/>
      <c r="N164" s="400"/>
      <c r="O164" s="400"/>
      <c r="P164" s="187" t="s">
        <v>74</v>
      </c>
      <c r="Q164" s="192" t="s">
        <v>18</v>
      </c>
      <c r="R164" s="406"/>
      <c r="S164" s="109"/>
    </row>
    <row r="165" spans="2:21">
      <c r="B165" s="118">
        <v>1</v>
      </c>
      <c r="C165" s="344">
        <v>2</v>
      </c>
      <c r="D165" s="345"/>
      <c r="E165" s="346"/>
      <c r="F165" s="120">
        <v>3</v>
      </c>
      <c r="G165" s="121">
        <v>4</v>
      </c>
      <c r="H165" s="121">
        <v>5</v>
      </c>
      <c r="I165" s="121">
        <v>6</v>
      </c>
      <c r="J165" s="121">
        <v>7</v>
      </c>
      <c r="K165" s="121">
        <v>8</v>
      </c>
      <c r="L165" s="121">
        <v>9</v>
      </c>
      <c r="M165" s="121">
        <v>10</v>
      </c>
      <c r="N165" s="121">
        <v>11</v>
      </c>
      <c r="O165" s="121">
        <v>12</v>
      </c>
      <c r="P165" s="121">
        <v>13</v>
      </c>
      <c r="Q165" s="119">
        <v>14</v>
      </c>
      <c r="R165" s="158">
        <v>15</v>
      </c>
      <c r="S165" s="109"/>
    </row>
    <row r="166" spans="2:21">
      <c r="B166" s="186">
        <v>1</v>
      </c>
      <c r="C166" s="422" t="s">
        <v>75</v>
      </c>
      <c r="D166" s="423"/>
      <c r="E166" s="424"/>
      <c r="F166" s="123"/>
      <c r="G166" s="358" t="s">
        <v>76</v>
      </c>
      <c r="H166" s="358" t="s">
        <v>77</v>
      </c>
      <c r="I166" s="188">
        <v>413200</v>
      </c>
      <c r="J166" s="189" t="s">
        <v>78</v>
      </c>
      <c r="K166" s="190" t="s">
        <v>78</v>
      </c>
      <c r="L166" s="134">
        <f>I166/I171*100</f>
        <v>4.8768397323167356</v>
      </c>
      <c r="M166" s="135">
        <f>P166/I166*100</f>
        <v>0</v>
      </c>
      <c r="N166" s="136">
        <f>P166/I166</f>
        <v>0</v>
      </c>
      <c r="O166" s="136">
        <f>L166*M166/100</f>
        <v>0</v>
      </c>
      <c r="P166" s="188"/>
      <c r="Q166" s="159">
        <f>L166*M166/100</f>
        <v>0</v>
      </c>
      <c r="R166" s="160">
        <f>I166-P166</f>
        <v>413200</v>
      </c>
      <c r="S166" s="109"/>
    </row>
    <row r="167" spans="2:21">
      <c r="B167" s="122">
        <v>2</v>
      </c>
      <c r="C167" s="116" t="s">
        <v>87</v>
      </c>
      <c r="D167" s="109"/>
      <c r="E167" s="117"/>
      <c r="F167" s="123"/>
      <c r="G167" s="401"/>
      <c r="H167" s="401"/>
      <c r="I167" s="131">
        <v>795000</v>
      </c>
      <c r="J167" s="132"/>
      <c r="K167" s="137"/>
      <c r="L167" s="134">
        <f>I167/I171*100</f>
        <v>9.3830774133393131</v>
      </c>
      <c r="M167" s="135">
        <f>P167/I167*100</f>
        <v>0</v>
      </c>
      <c r="N167" s="136">
        <f>P167/I167</f>
        <v>0</v>
      </c>
      <c r="O167" s="136">
        <f>L167*M167/100</f>
        <v>0</v>
      </c>
      <c r="P167" s="131"/>
      <c r="Q167" s="159">
        <f>L167*M167/100</f>
        <v>0</v>
      </c>
      <c r="R167" s="160">
        <f t="shared" ref="R167:R169" si="12">I167-P167</f>
        <v>795000</v>
      </c>
      <c r="S167" s="109"/>
    </row>
    <row r="168" spans="2:21">
      <c r="B168" s="122">
        <v>3</v>
      </c>
      <c r="C168" s="116" t="s">
        <v>88</v>
      </c>
      <c r="D168" s="109"/>
      <c r="E168" s="117"/>
      <c r="F168" s="123"/>
      <c r="G168" s="401"/>
      <c r="H168" s="401"/>
      <c r="I168" s="131">
        <v>1264500</v>
      </c>
      <c r="J168" s="132"/>
      <c r="K168" s="137"/>
      <c r="L168" s="134">
        <f>I168/I171*100</f>
        <v>14.924404263103852</v>
      </c>
      <c r="M168" s="135">
        <f>P168/I168*100</f>
        <v>0</v>
      </c>
      <c r="N168" s="136">
        <f>P168/I168</f>
        <v>0</v>
      </c>
      <c r="O168" s="136">
        <f>L168*M168/100</f>
        <v>0</v>
      </c>
      <c r="P168" s="131"/>
      <c r="Q168" s="159">
        <f t="shared" ref="Q168:Q170" si="13">L168*M168/100</f>
        <v>0</v>
      </c>
      <c r="R168" s="160">
        <f t="shared" si="12"/>
        <v>1264500</v>
      </c>
      <c r="S168" s="109"/>
    </row>
    <row r="169" spans="2:21">
      <c r="B169" s="122">
        <v>4</v>
      </c>
      <c r="C169" s="116" t="s">
        <v>89</v>
      </c>
      <c r="D169" s="109"/>
      <c r="E169" s="117"/>
      <c r="F169" s="123"/>
      <c r="G169" s="401"/>
      <c r="H169" s="401"/>
      <c r="I169" s="131">
        <v>6000000</v>
      </c>
      <c r="J169" s="132"/>
      <c r="K169" s="137"/>
      <c r="L169" s="134">
        <f>I169/I171*100</f>
        <v>70.815678591240101</v>
      </c>
      <c r="M169" s="135">
        <f>P169/I169*100</f>
        <v>20</v>
      </c>
      <c r="N169" s="136">
        <f>P169/I169</f>
        <v>0.2</v>
      </c>
      <c r="O169" s="136">
        <f>L169*M169/100</f>
        <v>14.16313571824802</v>
      </c>
      <c r="P169" s="131">
        <v>1200000</v>
      </c>
      <c r="Q169" s="159">
        <f t="shared" si="13"/>
        <v>14.16313571824802</v>
      </c>
      <c r="R169" s="160">
        <f t="shared" si="12"/>
        <v>4800000</v>
      </c>
      <c r="S169" s="109"/>
    </row>
    <row r="170" spans="2:21" ht="1.1499999999999999" customHeight="1">
      <c r="B170" s="167"/>
      <c r="C170" s="413"/>
      <c r="D170" s="414"/>
      <c r="E170" s="415"/>
      <c r="F170" s="123"/>
      <c r="G170" s="401"/>
      <c r="H170" s="401"/>
      <c r="I170" s="131"/>
      <c r="J170" s="132"/>
      <c r="K170" s="137"/>
      <c r="L170" s="191"/>
      <c r="M170" s="135"/>
      <c r="N170" s="136"/>
      <c r="O170" s="136"/>
      <c r="P170" s="131"/>
      <c r="Q170" s="159">
        <f t="shared" si="13"/>
        <v>0</v>
      </c>
      <c r="R170" s="160"/>
      <c r="S170" s="109"/>
      <c r="U170" s="193"/>
    </row>
    <row r="171" spans="2:21" ht="20.25">
      <c r="B171" s="363" t="s">
        <v>80</v>
      </c>
      <c r="C171" s="364"/>
      <c r="D171" s="364"/>
      <c r="E171" s="364"/>
      <c r="F171" s="364"/>
      <c r="G171" s="364"/>
      <c r="H171" s="365"/>
      <c r="I171" s="140">
        <f>SUM(I166:I170)</f>
        <v>8472700</v>
      </c>
      <c r="J171" s="141" t="s">
        <v>81</v>
      </c>
      <c r="K171" s="142"/>
      <c r="L171" s="143">
        <f>SUM(L166:L170)</f>
        <v>100</v>
      </c>
      <c r="M171" s="153"/>
      <c r="N171" s="143">
        <f>SUM(N166:N170)</f>
        <v>0.2</v>
      </c>
      <c r="O171" s="143">
        <f>SUM(O166:O170)</f>
        <v>14.16313571824802</v>
      </c>
      <c r="P171" s="154">
        <f>SUM(P166:P170)</f>
        <v>1200000</v>
      </c>
      <c r="Q171" s="163">
        <f>SUM(Q166:Q170)</f>
        <v>14.16313571824802</v>
      </c>
      <c r="R171" s="164">
        <f>SUM(R166:R170)</f>
        <v>7272700</v>
      </c>
      <c r="S171" s="109"/>
      <c r="U171" s="193"/>
    </row>
    <row r="172" spans="2:21" ht="17.25">
      <c r="B172" s="109"/>
      <c r="C172" s="109"/>
      <c r="D172" s="109"/>
      <c r="E172" s="109"/>
      <c r="F172" s="108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U172" s="194">
        <v>2017037705</v>
      </c>
    </row>
    <row r="173" spans="2:21" ht="17.25">
      <c r="B173" s="109"/>
      <c r="C173" s="109"/>
      <c r="D173" s="109"/>
      <c r="E173" s="109"/>
      <c r="F173" s="108"/>
      <c r="G173" s="109"/>
      <c r="H173" s="109"/>
      <c r="I173" s="146"/>
      <c r="J173" s="109"/>
      <c r="K173" s="109"/>
      <c r="L173" s="109"/>
      <c r="M173" s="109"/>
      <c r="N173" s="109"/>
      <c r="O173" s="128"/>
      <c r="P173" s="128" t="str">
        <f>P55</f>
        <v>Polebunging, 31 Januari 2025</v>
      </c>
      <c r="Q173" s="109"/>
      <c r="R173" s="109"/>
      <c r="S173" s="109"/>
      <c r="U173" s="194">
        <v>2009937705</v>
      </c>
    </row>
    <row r="174" spans="2:21">
      <c r="B174" s="109"/>
      <c r="C174" s="109"/>
      <c r="D174" s="109"/>
      <c r="E174" s="109"/>
      <c r="F174" s="108"/>
      <c r="G174" s="109"/>
      <c r="H174" s="109"/>
      <c r="I174" s="109"/>
      <c r="J174" s="109"/>
      <c r="K174" s="109"/>
      <c r="L174" s="109"/>
      <c r="M174" s="109"/>
      <c r="N174" s="109"/>
      <c r="O174" s="147"/>
      <c r="P174" s="147" t="str">
        <f>P56</f>
        <v>P P T K,</v>
      </c>
      <c r="Q174" s="109"/>
      <c r="R174" s="109"/>
      <c r="S174" s="109"/>
      <c r="U174" s="177">
        <f>U172-U173</f>
        <v>7100000</v>
      </c>
    </row>
    <row r="175" spans="2:21">
      <c r="B175" s="109"/>
      <c r="C175" s="109"/>
      <c r="D175" s="109"/>
      <c r="E175" s="109"/>
      <c r="F175" s="108"/>
      <c r="G175" s="109"/>
      <c r="H175" s="109"/>
      <c r="I175" s="146"/>
      <c r="J175" s="109"/>
      <c r="K175" s="109"/>
      <c r="L175" s="109"/>
      <c r="M175" s="109"/>
      <c r="N175" s="109"/>
      <c r="O175" s="147"/>
      <c r="P175" s="147"/>
      <c r="Q175" s="109"/>
      <c r="R175" s="109"/>
      <c r="S175" s="109"/>
      <c r="U175" s="177" t="e">
        <f>#REF!</f>
        <v>#REF!</v>
      </c>
    </row>
    <row r="176" spans="2:21">
      <c r="B176" s="109"/>
      <c r="C176" s="109"/>
      <c r="D176" s="109"/>
      <c r="E176" s="109"/>
      <c r="F176" s="108"/>
      <c r="G176" s="109"/>
      <c r="H176" s="109"/>
      <c r="I176" s="109"/>
      <c r="J176" s="109"/>
      <c r="K176" s="109"/>
      <c r="L176" s="109"/>
      <c r="M176" s="109"/>
      <c r="N176" s="109"/>
      <c r="O176" s="147"/>
      <c r="P176" s="147"/>
      <c r="Q176" s="109"/>
      <c r="R176" s="109"/>
      <c r="S176" s="109"/>
      <c r="U176" s="177" t="e">
        <f>#REF!</f>
        <v>#REF!</v>
      </c>
    </row>
    <row r="177" spans="2:25">
      <c r="B177" s="109"/>
      <c r="C177" s="109"/>
      <c r="D177" s="109"/>
      <c r="E177" s="109"/>
      <c r="F177" s="108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U177" s="177" t="e">
        <f>#REF!</f>
        <v>#REF!</v>
      </c>
    </row>
    <row r="178" spans="2:25">
      <c r="B178" s="109"/>
      <c r="C178" s="109"/>
      <c r="D178" s="109"/>
      <c r="E178" s="109"/>
      <c r="F178" s="108"/>
      <c r="G178" s="109"/>
      <c r="H178" s="109"/>
      <c r="I178" s="109"/>
      <c r="J178" s="109"/>
      <c r="K178" s="109"/>
      <c r="L178" s="109"/>
      <c r="M178" s="109"/>
      <c r="N178" s="109"/>
      <c r="O178" s="148"/>
      <c r="P178" s="148" t="str">
        <f>P150</f>
        <v>ARMAN,S.Sos</v>
      </c>
      <c r="Q178" s="109"/>
      <c r="R178" s="109"/>
      <c r="S178" s="109"/>
      <c r="U178" s="177" t="e">
        <f>SUM(U175:U177)</f>
        <v>#REF!</v>
      </c>
    </row>
    <row r="179" spans="2:25">
      <c r="B179" s="109"/>
      <c r="C179" s="109"/>
      <c r="D179" s="109"/>
      <c r="E179" s="109"/>
      <c r="F179" s="108"/>
      <c r="G179" s="109"/>
      <c r="H179" s="109"/>
      <c r="I179" s="109"/>
      <c r="J179" s="109"/>
      <c r="K179" s="109"/>
      <c r="L179" s="109"/>
      <c r="M179" s="109"/>
      <c r="N179" s="109"/>
      <c r="O179" s="128"/>
      <c r="P179" s="277" t="str">
        <f>P151</f>
        <v>Nip. 197505242005021003</v>
      </c>
      <c r="Q179" s="109"/>
      <c r="R179" s="109"/>
      <c r="S179" s="109"/>
    </row>
    <row r="180" spans="2:25">
      <c r="B180" s="105" t="s">
        <v>47</v>
      </c>
      <c r="C180" s="106"/>
      <c r="D180" s="106"/>
      <c r="E180" s="107"/>
      <c r="F180" s="108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  <c r="S180" s="109"/>
      <c r="U180" s="181">
        <v>150000</v>
      </c>
      <c r="V180" s="103">
        <v>4</v>
      </c>
      <c r="W180" s="182">
        <f>U180*V180</f>
        <v>600000</v>
      </c>
      <c r="X180" s="103" t="s">
        <v>117</v>
      </c>
      <c r="Y180" s="103">
        <v>3</v>
      </c>
    </row>
    <row r="181" spans="2:25">
      <c r="B181" s="110" t="s">
        <v>48</v>
      </c>
      <c r="C181" s="111"/>
      <c r="D181" s="111"/>
      <c r="E181" s="112"/>
      <c r="F181" s="108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  <c r="S181" s="109"/>
      <c r="U181" s="181">
        <v>50000</v>
      </c>
      <c r="V181" s="103">
        <v>46</v>
      </c>
      <c r="W181" s="182">
        <f>U181*V181</f>
        <v>2300000</v>
      </c>
      <c r="X181" s="103" t="s">
        <v>118</v>
      </c>
      <c r="Y181" s="103">
        <v>1</v>
      </c>
    </row>
    <row r="182" spans="2:25" ht="16.5">
      <c r="B182" s="109"/>
      <c r="C182" s="109"/>
      <c r="D182" s="109"/>
      <c r="E182" s="109"/>
      <c r="F182" s="108"/>
      <c r="G182" s="109"/>
      <c r="H182" s="407" t="s">
        <v>49</v>
      </c>
      <c r="I182" s="407"/>
      <c r="J182" s="407"/>
      <c r="K182" s="407"/>
      <c r="L182" s="113"/>
      <c r="M182" s="113"/>
      <c r="N182" s="109"/>
      <c r="O182" s="109"/>
      <c r="P182" s="109"/>
      <c r="Q182" s="109"/>
      <c r="R182" s="109"/>
      <c r="S182" s="109"/>
      <c r="U182" s="181">
        <v>70000</v>
      </c>
      <c r="V182" s="103">
        <v>60</v>
      </c>
      <c r="W182" s="182">
        <f>U182*V182</f>
        <v>4200000</v>
      </c>
      <c r="X182" s="103" t="s">
        <v>119</v>
      </c>
      <c r="Y182" s="103">
        <v>20</v>
      </c>
    </row>
    <row r="183" spans="2:25" ht="16.5">
      <c r="B183" s="109"/>
      <c r="C183" s="109"/>
      <c r="D183" s="109"/>
      <c r="E183" s="109"/>
      <c r="F183" s="108"/>
      <c r="G183" s="109"/>
      <c r="H183" s="407" t="s">
        <v>50</v>
      </c>
      <c r="I183" s="407"/>
      <c r="J183" s="407"/>
      <c r="K183" s="407"/>
      <c r="L183" s="113"/>
      <c r="M183" s="113"/>
      <c r="N183" s="109"/>
      <c r="O183" s="109"/>
      <c r="P183" s="109"/>
      <c r="Q183" s="109"/>
      <c r="R183" s="109"/>
      <c r="S183" s="109"/>
      <c r="W183" s="182">
        <f>SUM(W180:W182)</f>
        <v>7100000</v>
      </c>
      <c r="X183" s="103" t="s">
        <v>120</v>
      </c>
      <c r="Y183" s="103">
        <v>20</v>
      </c>
    </row>
    <row r="184" spans="2:25" ht="16.5">
      <c r="B184" s="109"/>
      <c r="C184" s="109"/>
      <c r="D184" s="109"/>
      <c r="E184" s="109"/>
      <c r="F184" s="108"/>
      <c r="G184" s="109"/>
      <c r="H184" s="420" t="s">
        <v>247</v>
      </c>
      <c r="I184" s="407"/>
      <c r="J184" s="407"/>
      <c r="K184" s="407"/>
      <c r="L184" s="113"/>
      <c r="M184" s="113"/>
      <c r="N184" s="109"/>
      <c r="O184" s="109"/>
      <c r="P184" s="109"/>
      <c r="Q184" s="109"/>
      <c r="R184" s="109"/>
      <c r="S184" s="109"/>
      <c r="X184" s="103" t="s">
        <v>121</v>
      </c>
      <c r="Y184" s="103">
        <v>20</v>
      </c>
    </row>
    <row r="185" spans="2:25" ht="16.5">
      <c r="B185" s="114" t="s">
        <v>52</v>
      </c>
      <c r="C185" s="114"/>
      <c r="D185" s="115" t="s">
        <v>3</v>
      </c>
      <c r="E185" s="109" t="s">
        <v>53</v>
      </c>
      <c r="F185" s="108"/>
      <c r="G185" s="109"/>
      <c r="H185" s="113"/>
      <c r="I185" s="113"/>
      <c r="J185" s="113"/>
      <c r="K185" s="113"/>
      <c r="L185" s="113"/>
      <c r="M185" s="113"/>
      <c r="N185" s="114"/>
      <c r="O185" s="114"/>
      <c r="P185" s="109"/>
      <c r="Q185" s="109"/>
      <c r="R185" s="109"/>
      <c r="S185" s="109"/>
      <c r="X185" s="103" t="s">
        <v>122</v>
      </c>
      <c r="Y185" s="103">
        <v>15</v>
      </c>
    </row>
    <row r="186" spans="2:25" ht="16.5">
      <c r="B186" s="184" t="s">
        <v>54</v>
      </c>
      <c r="C186" s="114"/>
      <c r="D186" s="115" t="s">
        <v>3</v>
      </c>
      <c r="E186" s="109" t="s">
        <v>24</v>
      </c>
      <c r="F186" s="108"/>
      <c r="G186" s="109"/>
      <c r="H186" s="113"/>
      <c r="I186" s="113"/>
      <c r="J186" s="113"/>
      <c r="K186" s="113"/>
      <c r="L186" s="113"/>
      <c r="M186" s="113"/>
      <c r="N186" s="114"/>
      <c r="O186" s="114"/>
      <c r="P186" s="109"/>
      <c r="Q186" s="109"/>
      <c r="R186" s="109"/>
      <c r="S186" s="109"/>
      <c r="X186" s="103" t="s">
        <v>123</v>
      </c>
      <c r="Y186" s="103">
        <v>15</v>
      </c>
    </row>
    <row r="187" spans="2:25" ht="16.5" customHeight="1">
      <c r="B187" s="184" t="s">
        <v>56</v>
      </c>
      <c r="C187" s="184"/>
      <c r="D187" s="185" t="s">
        <v>3</v>
      </c>
      <c r="E187" s="421" t="s">
        <v>124</v>
      </c>
      <c r="F187" s="421"/>
      <c r="G187" s="421"/>
      <c r="H187" s="113"/>
      <c r="I187" s="113"/>
      <c r="J187" s="113"/>
      <c r="K187" s="113"/>
      <c r="L187" s="113"/>
      <c r="M187" s="109"/>
      <c r="N187" s="109"/>
      <c r="O187" s="109"/>
      <c r="P187" s="114"/>
      <c r="Q187" s="114"/>
      <c r="R187" s="109"/>
      <c r="S187" s="109"/>
      <c r="U187" s="182" t="e">
        <f>U178-W183</f>
        <v>#REF!</v>
      </c>
      <c r="X187" s="103" t="s">
        <v>125</v>
      </c>
      <c r="Y187" s="103">
        <v>16</v>
      </c>
    </row>
    <row r="188" spans="2:25">
      <c r="B188" s="114" t="s">
        <v>58</v>
      </c>
      <c r="C188" s="114"/>
      <c r="D188" s="115" t="s">
        <v>3</v>
      </c>
      <c r="E188" s="109" t="str">
        <f>E133</f>
        <v>Langsung</v>
      </c>
      <c r="F188" s="108"/>
      <c r="G188" s="109"/>
      <c r="H188" s="109"/>
      <c r="I188" s="109"/>
      <c r="J188" s="109"/>
      <c r="K188" s="109"/>
      <c r="L188" s="109"/>
      <c r="M188" s="109"/>
      <c r="N188" s="109" t="str">
        <f>N133</f>
        <v>Keadaan Bulan Januari 2025</v>
      </c>
      <c r="O188" s="109"/>
      <c r="P188" s="109"/>
      <c r="Q188" s="109"/>
      <c r="R188" s="109"/>
      <c r="S188" s="109"/>
    </row>
    <row r="189" spans="2:25">
      <c r="B189" s="114"/>
      <c r="C189" s="114"/>
      <c r="D189" s="114"/>
      <c r="E189" s="109"/>
      <c r="F189" s="108"/>
      <c r="G189" s="109"/>
      <c r="H189" s="109"/>
      <c r="I189" s="109"/>
      <c r="J189" s="109"/>
      <c r="K189" s="109"/>
      <c r="L189" s="109"/>
      <c r="M189" s="109"/>
      <c r="N189" s="109"/>
      <c r="O189" s="109"/>
      <c r="P189" s="108"/>
      <c r="Q189" s="108"/>
      <c r="R189" s="109"/>
      <c r="S189" s="109"/>
    </row>
    <row r="190" spans="2:25" ht="29.25" customHeight="1">
      <c r="B190" s="431" t="s">
        <v>61</v>
      </c>
      <c r="C190" s="377" t="s">
        <v>62</v>
      </c>
      <c r="D190" s="378"/>
      <c r="E190" s="434"/>
      <c r="F190" s="368" t="s">
        <v>63</v>
      </c>
      <c r="G190" s="353" t="s">
        <v>64</v>
      </c>
      <c r="H190" s="354"/>
      <c r="I190" s="368" t="s">
        <v>65</v>
      </c>
      <c r="J190" s="368" t="s">
        <v>66</v>
      </c>
      <c r="K190" s="368" t="s">
        <v>67</v>
      </c>
      <c r="L190" s="368" t="s">
        <v>68</v>
      </c>
      <c r="M190" s="395" t="s">
        <v>69</v>
      </c>
      <c r="N190" s="396"/>
      <c r="O190" s="395" t="s">
        <v>70</v>
      </c>
      <c r="P190" s="397"/>
      <c r="Q190" s="396"/>
      <c r="R190" s="405" t="s">
        <v>71</v>
      </c>
      <c r="S190" s="109"/>
    </row>
    <row r="191" spans="2:25" ht="14.25" customHeight="1">
      <c r="B191" s="440"/>
      <c r="C191" s="445"/>
      <c r="D191" s="446"/>
      <c r="E191" s="435"/>
      <c r="F191" s="376"/>
      <c r="G191" s="404" t="s">
        <v>72</v>
      </c>
      <c r="H191" s="404" t="s">
        <v>73</v>
      </c>
      <c r="I191" s="376"/>
      <c r="J191" s="376"/>
      <c r="K191" s="376"/>
      <c r="L191" s="376"/>
      <c r="M191" s="404" t="s">
        <v>16</v>
      </c>
      <c r="N191" s="404" t="s">
        <v>15</v>
      </c>
      <c r="O191" s="404" t="s">
        <v>16</v>
      </c>
      <c r="P191" s="398" t="s">
        <v>15</v>
      </c>
      <c r="Q191" s="425"/>
      <c r="R191" s="406"/>
      <c r="S191" s="109"/>
    </row>
    <row r="192" spans="2:25">
      <c r="B192" s="441"/>
      <c r="C192" s="447"/>
      <c r="D192" s="448"/>
      <c r="E192" s="436"/>
      <c r="F192" s="400"/>
      <c r="G192" s="400"/>
      <c r="H192" s="400"/>
      <c r="I192" s="400"/>
      <c r="J192" s="400"/>
      <c r="K192" s="400"/>
      <c r="L192" s="400"/>
      <c r="M192" s="400"/>
      <c r="N192" s="400"/>
      <c r="O192" s="400"/>
      <c r="P192" s="187" t="s">
        <v>74</v>
      </c>
      <c r="Q192" s="192" t="s">
        <v>18</v>
      </c>
      <c r="R192" s="451"/>
      <c r="S192" s="109"/>
    </row>
    <row r="193" spans="2:19">
      <c r="B193" s="118">
        <v>1</v>
      </c>
      <c r="C193" s="344">
        <v>2</v>
      </c>
      <c r="D193" s="345"/>
      <c r="E193" s="346"/>
      <c r="F193" s="120">
        <v>3</v>
      </c>
      <c r="G193" s="121">
        <v>4</v>
      </c>
      <c r="H193" s="121">
        <v>5</v>
      </c>
      <c r="I193" s="121">
        <v>6</v>
      </c>
      <c r="J193" s="121">
        <v>7</v>
      </c>
      <c r="K193" s="121">
        <v>8</v>
      </c>
      <c r="L193" s="121">
        <v>9</v>
      </c>
      <c r="M193" s="121">
        <v>10</v>
      </c>
      <c r="N193" s="121">
        <v>11</v>
      </c>
      <c r="O193" s="121">
        <v>12</v>
      </c>
      <c r="P193" s="121">
        <v>13</v>
      </c>
      <c r="Q193" s="119">
        <v>14</v>
      </c>
      <c r="R193" s="158">
        <v>15</v>
      </c>
      <c r="S193" s="109"/>
    </row>
    <row r="194" spans="2:19" ht="26.45" customHeight="1">
      <c r="B194" s="186">
        <v>1</v>
      </c>
      <c r="C194" s="422" t="s">
        <v>126</v>
      </c>
      <c r="D194" s="423"/>
      <c r="E194" s="424"/>
      <c r="F194" s="123"/>
      <c r="G194" s="358" t="s">
        <v>76</v>
      </c>
      <c r="H194" s="358" t="s">
        <v>77</v>
      </c>
      <c r="I194" s="188">
        <v>1800000</v>
      </c>
      <c r="J194" s="189" t="s">
        <v>78</v>
      </c>
      <c r="K194" s="190" t="s">
        <v>78</v>
      </c>
      <c r="L194" s="134">
        <f>I194/I199*100</f>
        <v>38.461538461538467</v>
      </c>
      <c r="M194" s="135">
        <f>P194/I194*100</f>
        <v>0</v>
      </c>
      <c r="N194" s="136">
        <f>P194/I194</f>
        <v>0</v>
      </c>
      <c r="O194" s="136">
        <f>L194*M194/100</f>
        <v>0</v>
      </c>
      <c r="P194" s="188"/>
      <c r="Q194" s="159">
        <f>L194*M194/100</f>
        <v>0</v>
      </c>
      <c r="R194" s="160">
        <f>I194-P194</f>
        <v>1800000</v>
      </c>
      <c r="S194" s="109"/>
    </row>
    <row r="195" spans="2:19" ht="15.75" customHeight="1">
      <c r="B195" s="186">
        <v>2</v>
      </c>
      <c r="C195" s="422" t="s">
        <v>126</v>
      </c>
      <c r="D195" s="423"/>
      <c r="E195" s="424"/>
      <c r="F195" s="123"/>
      <c r="G195" s="401"/>
      <c r="H195" s="401"/>
      <c r="I195" s="188">
        <v>2880000</v>
      </c>
      <c r="J195" s="189"/>
      <c r="K195" s="189"/>
      <c r="L195" s="134">
        <f>I195/I199*100</f>
        <v>61.53846153846154</v>
      </c>
      <c r="M195" s="135"/>
      <c r="N195" s="136"/>
      <c r="O195" s="136"/>
      <c r="P195" s="188"/>
      <c r="Q195" s="159"/>
      <c r="R195" s="160">
        <f>I195-P195</f>
        <v>2880000</v>
      </c>
      <c r="S195" s="109"/>
    </row>
    <row r="196" spans="2:19" ht="26.45" customHeight="1">
      <c r="B196" s="122"/>
      <c r="C196" s="116"/>
      <c r="D196" s="109"/>
      <c r="E196" s="117"/>
      <c r="F196" s="123"/>
      <c r="G196" s="401"/>
      <c r="H196" s="401"/>
      <c r="I196" s="131"/>
      <c r="J196" s="132"/>
      <c r="K196" s="137"/>
      <c r="L196" s="134"/>
      <c r="M196" s="135"/>
      <c r="N196" s="136"/>
      <c r="O196" s="136"/>
      <c r="P196" s="131"/>
      <c r="Q196" s="159"/>
      <c r="R196" s="160"/>
      <c r="S196" s="109"/>
    </row>
    <row r="197" spans="2:19" ht="15" hidden="1" customHeight="1">
      <c r="B197" s="122"/>
      <c r="C197" s="116"/>
      <c r="D197" s="109"/>
      <c r="E197" s="117"/>
      <c r="F197" s="123"/>
      <c r="G197" s="401"/>
      <c r="H197" s="401"/>
      <c r="I197" s="131"/>
      <c r="J197" s="132"/>
      <c r="K197" s="137"/>
      <c r="L197" s="134"/>
      <c r="M197" s="135"/>
      <c r="N197" s="136"/>
      <c r="O197" s="136"/>
      <c r="P197" s="131"/>
      <c r="Q197" s="159"/>
      <c r="R197" s="160"/>
      <c r="S197" s="109"/>
    </row>
    <row r="198" spans="2:19" ht="15" hidden="1" customHeight="1">
      <c r="B198" s="167"/>
      <c r="C198" s="426"/>
      <c r="D198" s="427"/>
      <c r="E198" s="428"/>
      <c r="F198" s="123"/>
      <c r="G198" s="359"/>
      <c r="H198" s="359"/>
      <c r="I198" s="131"/>
      <c r="J198" s="132"/>
      <c r="K198" s="137"/>
      <c r="L198" s="191"/>
      <c r="M198" s="135"/>
      <c r="N198" s="136"/>
      <c r="O198" s="136"/>
      <c r="P198" s="131"/>
      <c r="Q198" s="159"/>
      <c r="R198" s="160"/>
      <c r="S198" s="109"/>
    </row>
    <row r="199" spans="2:19" ht="21" thickBot="1">
      <c r="B199" s="363" t="s">
        <v>80</v>
      </c>
      <c r="C199" s="364"/>
      <c r="D199" s="364"/>
      <c r="E199" s="364"/>
      <c r="F199" s="364"/>
      <c r="G199" s="364"/>
      <c r="H199" s="365"/>
      <c r="I199" s="140">
        <f>SUM(I194:I198)</f>
        <v>4680000</v>
      </c>
      <c r="J199" s="141" t="s">
        <v>81</v>
      </c>
      <c r="K199" s="142"/>
      <c r="L199" s="143">
        <f>SUM(L194:L198)</f>
        <v>100</v>
      </c>
      <c r="M199" s="153"/>
      <c r="N199" s="143">
        <f>SUM(N194:N198)</f>
        <v>0</v>
      </c>
      <c r="O199" s="143">
        <f>SUM(O194:O198)</f>
        <v>0</v>
      </c>
      <c r="P199" s="154">
        <f>SUM(P194:P198)</f>
        <v>0</v>
      </c>
      <c r="Q199" s="163">
        <f>SUM(Q194:Q198)</f>
        <v>0</v>
      </c>
      <c r="R199" s="164">
        <f>SUM(R194:R198)</f>
        <v>4680000</v>
      </c>
      <c r="S199" s="109"/>
    </row>
    <row r="200" spans="2:19" ht="15.75" thickTop="1">
      <c r="B200" s="109"/>
      <c r="C200" s="109"/>
      <c r="D200" s="109"/>
      <c r="E200" s="109"/>
      <c r="F200" s="108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</row>
    <row r="201" spans="2:19">
      <c r="B201" s="109"/>
      <c r="C201" s="109"/>
      <c r="D201" s="109"/>
      <c r="E201" s="109"/>
      <c r="F201" s="108"/>
      <c r="G201" s="109"/>
      <c r="H201" s="109"/>
      <c r="I201" s="146"/>
      <c r="J201" s="109"/>
      <c r="K201" s="109"/>
      <c r="L201" s="109"/>
      <c r="M201" s="109"/>
      <c r="N201" s="109"/>
      <c r="O201" s="128"/>
      <c r="P201" s="128" t="str">
        <f>P145</f>
        <v>Polebunging, 31 Januari 2025</v>
      </c>
      <c r="Q201" s="109"/>
      <c r="R201" s="109"/>
      <c r="S201" s="109"/>
    </row>
    <row r="202" spans="2:19">
      <c r="B202" s="109"/>
      <c r="C202" s="109"/>
      <c r="D202" s="109"/>
      <c r="E202" s="109"/>
      <c r="F202" s="108"/>
      <c r="G202" s="109"/>
      <c r="H202" s="109"/>
      <c r="I202" s="109"/>
      <c r="J202" s="109"/>
      <c r="K202" s="109"/>
      <c r="L202" s="109"/>
      <c r="M202" s="109"/>
      <c r="N202" s="109"/>
      <c r="O202" s="147"/>
      <c r="P202" s="147" t="s">
        <v>83</v>
      </c>
      <c r="Q202" s="109"/>
      <c r="R202" s="109"/>
      <c r="S202" s="109"/>
    </row>
    <row r="203" spans="2:19">
      <c r="B203" s="108"/>
      <c r="C203" s="109"/>
      <c r="D203" s="109"/>
      <c r="E203" s="109"/>
      <c r="F203" s="108"/>
      <c r="G203" s="109"/>
      <c r="H203" s="109"/>
      <c r="I203" s="146"/>
      <c r="J203" s="109"/>
      <c r="K203" s="109"/>
      <c r="L203" s="109"/>
      <c r="M203" s="109"/>
      <c r="N203" s="109"/>
      <c r="O203" s="147"/>
      <c r="P203" s="147"/>
      <c r="Q203" s="109"/>
      <c r="R203" s="109"/>
      <c r="S203" s="109"/>
    </row>
    <row r="204" spans="2:19">
      <c r="B204" s="109"/>
      <c r="C204" s="109"/>
      <c r="D204" s="109"/>
      <c r="E204" s="109"/>
      <c r="F204" s="108"/>
      <c r="G204" s="109"/>
      <c r="H204" s="109"/>
      <c r="I204" s="109"/>
      <c r="J204" s="109"/>
      <c r="K204" s="109"/>
      <c r="L204" s="109"/>
      <c r="M204" s="109"/>
      <c r="N204" s="109"/>
      <c r="O204" s="147"/>
      <c r="P204" s="147"/>
      <c r="Q204" s="109"/>
      <c r="R204" s="109"/>
      <c r="S204" s="109"/>
    </row>
    <row r="205" spans="2:19">
      <c r="B205" s="109"/>
      <c r="C205" s="109"/>
      <c r="D205" s="109"/>
      <c r="E205" s="109"/>
      <c r="F205" s="108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</row>
    <row r="206" spans="2:19">
      <c r="B206" s="109"/>
      <c r="C206" s="109"/>
      <c r="D206" s="109"/>
      <c r="E206" s="109"/>
      <c r="F206" s="108"/>
      <c r="G206" s="109"/>
      <c r="H206" s="109"/>
      <c r="I206" s="109"/>
      <c r="J206" s="109"/>
      <c r="K206" s="109"/>
      <c r="L206" s="109"/>
      <c r="M206" s="109"/>
      <c r="N206" s="109"/>
      <c r="O206" s="148"/>
      <c r="P206" s="148" t="s">
        <v>127</v>
      </c>
      <c r="Q206" s="109"/>
      <c r="R206" s="109"/>
      <c r="S206" s="109"/>
    </row>
    <row r="207" spans="2:19">
      <c r="B207" s="109"/>
      <c r="C207" s="109"/>
      <c r="D207" s="109"/>
      <c r="E207" s="109"/>
      <c r="F207" s="108"/>
      <c r="G207" s="109"/>
      <c r="H207" s="109"/>
      <c r="I207" s="109"/>
      <c r="J207" s="109"/>
      <c r="K207" s="109"/>
      <c r="L207" s="109"/>
      <c r="M207" s="109"/>
      <c r="N207" s="109"/>
      <c r="O207" s="128"/>
      <c r="P207" s="277" t="s">
        <v>128</v>
      </c>
      <c r="Q207" s="109"/>
      <c r="R207" s="109"/>
      <c r="S207" s="109"/>
    </row>
    <row r="208" spans="2:19">
      <c r="B208" s="105" t="s">
        <v>47</v>
      </c>
      <c r="C208" s="106"/>
      <c r="D208" s="106"/>
      <c r="E208" s="107"/>
      <c r="F208" s="108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</row>
    <row r="209" spans="2:19">
      <c r="B209" s="110" t="s">
        <v>48</v>
      </c>
      <c r="C209" s="111"/>
      <c r="D209" s="111"/>
      <c r="E209" s="112"/>
      <c r="F209" s="108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09"/>
    </row>
    <row r="210" spans="2:19" ht="16.5">
      <c r="B210" s="109"/>
      <c r="C210" s="109"/>
      <c r="D210" s="109"/>
      <c r="E210" s="109"/>
      <c r="F210" s="108"/>
      <c r="G210" s="109"/>
      <c r="H210" s="407" t="s">
        <v>49</v>
      </c>
      <c r="I210" s="407"/>
      <c r="J210" s="407"/>
      <c r="K210" s="407"/>
      <c r="L210" s="113"/>
      <c r="M210" s="113"/>
      <c r="N210" s="109"/>
      <c r="O210" s="109"/>
      <c r="P210" s="109"/>
      <c r="Q210" s="109"/>
      <c r="R210" s="109"/>
      <c r="S210" s="109"/>
    </row>
    <row r="211" spans="2:19" ht="16.5">
      <c r="B211" s="109"/>
      <c r="C211" s="109"/>
      <c r="D211" s="109"/>
      <c r="E211" s="109"/>
      <c r="F211" s="108"/>
      <c r="G211" s="109"/>
      <c r="H211" s="407" t="s">
        <v>50</v>
      </c>
      <c r="I211" s="407"/>
      <c r="J211" s="407"/>
      <c r="K211" s="407"/>
      <c r="L211" s="113"/>
      <c r="M211" s="113"/>
      <c r="N211" s="109"/>
      <c r="O211" s="109"/>
      <c r="P211" s="109"/>
      <c r="Q211" s="109"/>
      <c r="R211" s="109"/>
      <c r="S211" s="109"/>
    </row>
    <row r="212" spans="2:19" ht="16.5">
      <c r="B212" s="109"/>
      <c r="C212" s="109"/>
      <c r="D212" s="109"/>
      <c r="E212" s="109"/>
      <c r="F212" s="108"/>
      <c r="G212" s="109"/>
      <c r="H212" s="420" t="s">
        <v>247</v>
      </c>
      <c r="I212" s="407"/>
      <c r="J212" s="407"/>
      <c r="K212" s="407"/>
      <c r="L212" s="113"/>
      <c r="M212" s="113"/>
      <c r="N212" s="109"/>
      <c r="O212" s="109"/>
      <c r="P212" s="109"/>
      <c r="Q212" s="109"/>
      <c r="R212" s="109"/>
      <c r="S212" s="109"/>
    </row>
    <row r="213" spans="2:19" ht="16.5">
      <c r="B213" s="114" t="s">
        <v>52</v>
      </c>
      <c r="C213" s="114"/>
      <c r="D213" s="115" t="s">
        <v>3</v>
      </c>
      <c r="E213" s="109" t="s">
        <v>53</v>
      </c>
      <c r="F213" s="108"/>
      <c r="G213" s="109"/>
      <c r="H213" s="113"/>
      <c r="I213" s="113"/>
      <c r="J213" s="113"/>
      <c r="K213" s="113"/>
      <c r="L213" s="113"/>
      <c r="M213" s="113"/>
      <c r="N213" s="114"/>
      <c r="O213" s="114"/>
      <c r="P213" s="109"/>
      <c r="Q213" s="109"/>
      <c r="R213" s="109"/>
      <c r="S213" s="109"/>
    </row>
    <row r="214" spans="2:19" ht="16.5">
      <c r="B214" s="184" t="s">
        <v>54</v>
      </c>
      <c r="C214" s="114"/>
      <c r="D214" s="115" t="s">
        <v>3</v>
      </c>
      <c r="E214" s="109" t="s">
        <v>24</v>
      </c>
      <c r="F214" s="108"/>
      <c r="G214" s="109"/>
      <c r="H214" s="113"/>
      <c r="I214" s="113"/>
      <c r="J214" s="113"/>
      <c r="K214" s="113"/>
      <c r="L214" s="113"/>
      <c r="M214" s="113"/>
      <c r="N214" s="114"/>
      <c r="O214" s="114"/>
      <c r="P214" s="109"/>
      <c r="Q214" s="109"/>
      <c r="R214" s="109"/>
      <c r="S214" s="109"/>
    </row>
    <row r="215" spans="2:19" ht="16.5">
      <c r="B215" s="184" t="s">
        <v>56</v>
      </c>
      <c r="C215" s="184"/>
      <c r="D215" s="185" t="s">
        <v>3</v>
      </c>
      <c r="E215" s="421" t="s">
        <v>129</v>
      </c>
      <c r="F215" s="421"/>
      <c r="G215" s="421"/>
      <c r="H215" s="113"/>
      <c r="I215" s="113"/>
      <c r="J215" s="113"/>
      <c r="K215" s="113"/>
      <c r="L215" s="113"/>
      <c r="M215" s="109"/>
      <c r="N215" s="109"/>
      <c r="O215" s="109"/>
      <c r="P215" s="114"/>
      <c r="Q215" s="114"/>
      <c r="R215" s="109"/>
      <c r="S215" s="109"/>
    </row>
    <row r="216" spans="2:19">
      <c r="B216" s="114" t="s">
        <v>58</v>
      </c>
      <c r="C216" s="114"/>
      <c r="D216" s="115" t="s">
        <v>3</v>
      </c>
      <c r="E216" s="109" t="str">
        <f>E186</f>
        <v>Administrasi Umum Perangkat Daerah</v>
      </c>
      <c r="F216" s="108"/>
      <c r="G216" s="109"/>
      <c r="H216" s="109"/>
      <c r="I216" s="109"/>
      <c r="J216" s="109"/>
      <c r="K216" s="109"/>
      <c r="L216" s="109"/>
      <c r="M216" s="109"/>
      <c r="N216" s="109" t="str">
        <f>N42</f>
        <v>Keadaan Bulan Januari 2025</v>
      </c>
      <c r="O216" s="109"/>
      <c r="P216" s="109"/>
      <c r="Q216" s="109"/>
      <c r="R216" s="109"/>
      <c r="S216" s="109"/>
    </row>
    <row r="217" spans="2:19">
      <c r="B217" s="114"/>
      <c r="C217" s="114"/>
      <c r="D217" s="114"/>
      <c r="E217" s="109"/>
      <c r="F217" s="108"/>
      <c r="G217" s="109"/>
      <c r="H217" s="109"/>
      <c r="I217" s="109"/>
      <c r="J217" s="109"/>
      <c r="K217" s="109"/>
      <c r="L217" s="109"/>
      <c r="M217" s="109"/>
      <c r="N217" s="109"/>
      <c r="O217" s="109"/>
      <c r="P217" s="108"/>
      <c r="Q217" s="108"/>
      <c r="R217" s="109"/>
      <c r="S217" s="109"/>
    </row>
    <row r="218" spans="2:19" ht="29.25" customHeight="1">
      <c r="B218" s="431" t="s">
        <v>61</v>
      </c>
      <c r="C218" s="377" t="s">
        <v>62</v>
      </c>
      <c r="D218" s="378"/>
      <c r="E218" s="379"/>
      <c r="F218" s="434" t="s">
        <v>63</v>
      </c>
      <c r="G218" s="353" t="s">
        <v>64</v>
      </c>
      <c r="H218" s="354"/>
      <c r="I218" s="368" t="s">
        <v>65</v>
      </c>
      <c r="J218" s="368" t="s">
        <v>66</v>
      </c>
      <c r="K218" s="368" t="s">
        <v>67</v>
      </c>
      <c r="L218" s="368" t="s">
        <v>68</v>
      </c>
      <c r="M218" s="395" t="s">
        <v>69</v>
      </c>
      <c r="N218" s="396"/>
      <c r="O218" s="395" t="s">
        <v>70</v>
      </c>
      <c r="P218" s="397"/>
      <c r="Q218" s="397"/>
      <c r="R218" s="405" t="s">
        <v>71</v>
      </c>
      <c r="S218" s="109"/>
    </row>
    <row r="219" spans="2:19">
      <c r="B219" s="432"/>
      <c r="C219" s="380"/>
      <c r="D219" s="381"/>
      <c r="E219" s="382"/>
      <c r="F219" s="435"/>
      <c r="G219" s="376" t="s">
        <v>72</v>
      </c>
      <c r="H219" s="376" t="s">
        <v>73</v>
      </c>
      <c r="I219" s="369"/>
      <c r="J219" s="376"/>
      <c r="K219" s="376"/>
      <c r="L219" s="402"/>
      <c r="M219" s="376" t="s">
        <v>16</v>
      </c>
      <c r="N219" s="404" t="s">
        <v>15</v>
      </c>
      <c r="O219" s="404" t="s">
        <v>16</v>
      </c>
      <c r="P219" s="398" t="s">
        <v>15</v>
      </c>
      <c r="Q219" s="399"/>
      <c r="R219" s="406"/>
      <c r="S219" s="109"/>
    </row>
    <row r="220" spans="2:19">
      <c r="B220" s="433"/>
      <c r="C220" s="383"/>
      <c r="D220" s="384"/>
      <c r="E220" s="385"/>
      <c r="F220" s="436"/>
      <c r="G220" s="400"/>
      <c r="H220" s="400"/>
      <c r="I220" s="370"/>
      <c r="J220" s="400"/>
      <c r="K220" s="400"/>
      <c r="L220" s="403"/>
      <c r="M220" s="370"/>
      <c r="N220" s="400"/>
      <c r="O220" s="400"/>
      <c r="P220" s="187" t="s">
        <v>74</v>
      </c>
      <c r="Q220" s="192" t="s">
        <v>18</v>
      </c>
      <c r="R220" s="406"/>
      <c r="S220" s="109"/>
    </row>
    <row r="221" spans="2:19">
      <c r="B221" s="118">
        <v>1</v>
      </c>
      <c r="C221" s="344">
        <v>2</v>
      </c>
      <c r="D221" s="345"/>
      <c r="E221" s="346"/>
      <c r="F221" s="120">
        <v>3</v>
      </c>
      <c r="G221" s="121">
        <v>4</v>
      </c>
      <c r="H221" s="121">
        <v>5</v>
      </c>
      <c r="I221" s="121">
        <v>6</v>
      </c>
      <c r="J221" s="121">
        <v>7</v>
      </c>
      <c r="K221" s="121">
        <v>8</v>
      </c>
      <c r="L221" s="121">
        <v>9</v>
      </c>
      <c r="M221" s="121">
        <v>10</v>
      </c>
      <c r="N221" s="121">
        <v>11</v>
      </c>
      <c r="O221" s="121">
        <v>12</v>
      </c>
      <c r="P221" s="121">
        <v>13</v>
      </c>
      <c r="Q221" s="119">
        <v>14</v>
      </c>
      <c r="R221" s="158">
        <v>15</v>
      </c>
      <c r="S221" s="109"/>
    </row>
    <row r="222" spans="2:19">
      <c r="B222" s="186">
        <v>1</v>
      </c>
      <c r="C222" s="429" t="s">
        <v>252</v>
      </c>
      <c r="D222" s="423"/>
      <c r="E222" s="424"/>
      <c r="F222" s="123"/>
      <c r="G222" s="358" t="s">
        <v>76</v>
      </c>
      <c r="H222" s="358" t="s">
        <v>77</v>
      </c>
      <c r="I222" s="188">
        <v>19467000</v>
      </c>
      <c r="J222" s="189" t="s">
        <v>78</v>
      </c>
      <c r="K222" s="190" t="s">
        <v>78</v>
      </c>
      <c r="L222" s="134">
        <f>I222/I225*100</f>
        <v>27.625697134829068</v>
      </c>
      <c r="M222" s="135">
        <f>P222/I222*100</f>
        <v>0</v>
      </c>
      <c r="N222" s="136">
        <f>P222/I222</f>
        <v>0</v>
      </c>
      <c r="O222" s="136">
        <f>L222*M222/100</f>
        <v>0</v>
      </c>
      <c r="P222" s="188"/>
      <c r="Q222" s="159">
        <f>L222*M222/100</f>
        <v>0</v>
      </c>
      <c r="R222" s="160">
        <f>I222-P222</f>
        <v>19467000</v>
      </c>
      <c r="S222" s="109"/>
    </row>
    <row r="223" spans="2:19">
      <c r="B223" s="122">
        <v>2</v>
      </c>
      <c r="C223" s="116" t="s">
        <v>89</v>
      </c>
      <c r="D223" s="109"/>
      <c r="E223" s="117"/>
      <c r="F223" s="123"/>
      <c r="G223" s="401"/>
      <c r="H223" s="401"/>
      <c r="I223" s="131">
        <v>51000000</v>
      </c>
      <c r="J223" s="132"/>
      <c r="K223" s="137"/>
      <c r="L223" s="134">
        <f>I223/I225*100</f>
        <v>72.374302865170932</v>
      </c>
      <c r="M223" s="135">
        <f>P223/I223*100</f>
        <v>4.4117647058823533</v>
      </c>
      <c r="N223" s="136">
        <f>P223/I223</f>
        <v>4.4117647058823532E-2</v>
      </c>
      <c r="O223" s="136">
        <f>L223*M223/100</f>
        <v>3.1929839499340118</v>
      </c>
      <c r="P223" s="131">
        <v>2250000</v>
      </c>
      <c r="Q223" s="159">
        <f>L223*M223/100</f>
        <v>3.1929839499340118</v>
      </c>
      <c r="R223" s="160">
        <f t="shared" ref="R223" si="14">I223-P223</f>
        <v>48750000</v>
      </c>
      <c r="S223" s="109"/>
    </row>
    <row r="224" spans="2:19">
      <c r="B224" s="167"/>
      <c r="C224" s="413"/>
      <c r="D224" s="414"/>
      <c r="E224" s="415"/>
      <c r="F224" s="123"/>
      <c r="G224" s="401"/>
      <c r="H224" s="401"/>
      <c r="I224" s="131"/>
      <c r="J224" s="132"/>
      <c r="K224" s="137"/>
      <c r="L224" s="191"/>
      <c r="M224" s="135"/>
      <c r="N224" s="136"/>
      <c r="O224" s="136"/>
      <c r="P224" s="131"/>
      <c r="Q224" s="159">
        <f t="shared" ref="Q224" si="15">L224*M224/100</f>
        <v>0</v>
      </c>
      <c r="R224" s="160"/>
      <c r="S224" s="109"/>
    </row>
    <row r="225" spans="2:19" ht="20.25">
      <c r="B225" s="363" t="s">
        <v>80</v>
      </c>
      <c r="C225" s="364"/>
      <c r="D225" s="364"/>
      <c r="E225" s="364"/>
      <c r="F225" s="364"/>
      <c r="G225" s="364"/>
      <c r="H225" s="365"/>
      <c r="I225" s="140">
        <f>SUM(I222:I224)</f>
        <v>70467000</v>
      </c>
      <c r="J225" s="141" t="s">
        <v>81</v>
      </c>
      <c r="K225" s="142"/>
      <c r="L225" s="143">
        <f>SUM(L222:L224)</f>
        <v>100</v>
      </c>
      <c r="M225" s="153"/>
      <c r="N225" s="143">
        <f>SUM(N222:N224)</f>
        <v>4.4117647058823532E-2</v>
      </c>
      <c r="O225" s="143">
        <f>SUM(O222:O224)</f>
        <v>3.1929839499340118</v>
      </c>
      <c r="P225" s="154">
        <f>SUM(P222:P224)</f>
        <v>2250000</v>
      </c>
      <c r="Q225" s="163">
        <f>SUM(Q222:Q224)</f>
        <v>3.1929839499340118</v>
      </c>
      <c r="R225" s="164">
        <f>SUM(R222:R224)</f>
        <v>68217000</v>
      </c>
      <c r="S225" s="109"/>
    </row>
    <row r="226" spans="2:19">
      <c r="B226" s="109"/>
      <c r="C226" s="109"/>
      <c r="D226" s="109"/>
      <c r="E226" s="109"/>
      <c r="F226" s="108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  <c r="S226" s="109"/>
    </row>
    <row r="227" spans="2:19">
      <c r="B227" s="109"/>
      <c r="C227" s="109"/>
      <c r="D227" s="109"/>
      <c r="E227" s="109"/>
      <c r="F227" s="108"/>
      <c r="G227" s="109"/>
      <c r="H227" s="109"/>
      <c r="I227" s="146"/>
      <c r="J227" s="109"/>
      <c r="K227" s="109"/>
      <c r="L227" s="109"/>
      <c r="M227" s="109"/>
      <c r="N227" s="109"/>
      <c r="O227" s="128"/>
      <c r="P227" s="128" t="str">
        <f>P55</f>
        <v>Polebunging, 31 Januari 2025</v>
      </c>
      <c r="Q227" s="109"/>
      <c r="R227" s="109"/>
      <c r="S227" s="109"/>
    </row>
    <row r="228" spans="2:19">
      <c r="B228" s="109"/>
      <c r="C228" s="109"/>
      <c r="D228" s="109"/>
      <c r="E228" s="109"/>
      <c r="F228" s="108"/>
      <c r="G228" s="109"/>
      <c r="H228" s="109"/>
      <c r="I228" s="146"/>
      <c r="J228" s="109"/>
      <c r="K228" s="109"/>
      <c r="L228" s="109"/>
      <c r="M228" s="109"/>
      <c r="N228" s="109"/>
      <c r="O228" s="147"/>
      <c r="P228" s="147" t="s">
        <v>83</v>
      </c>
      <c r="Q228" s="109"/>
      <c r="R228" s="109"/>
      <c r="S228" s="109"/>
    </row>
    <row r="229" spans="2:19">
      <c r="B229" s="109"/>
      <c r="C229" s="109"/>
      <c r="D229" s="109"/>
      <c r="E229" s="109"/>
      <c r="F229" s="108"/>
      <c r="G229" s="109"/>
      <c r="H229" s="109"/>
      <c r="I229" s="146"/>
      <c r="J229" s="109"/>
      <c r="K229" s="109"/>
      <c r="L229" s="109"/>
      <c r="M229" s="109"/>
      <c r="N229" s="109"/>
      <c r="O229" s="147"/>
      <c r="P229" s="147"/>
      <c r="Q229" s="109"/>
      <c r="R229" s="109"/>
      <c r="S229" s="109"/>
    </row>
    <row r="230" spans="2:19">
      <c r="B230" s="109"/>
      <c r="C230" s="109"/>
      <c r="D230" s="109"/>
      <c r="E230" s="109"/>
      <c r="F230" s="108"/>
      <c r="G230" s="109"/>
      <c r="H230" s="109"/>
      <c r="I230" s="109"/>
      <c r="J230" s="109"/>
      <c r="K230" s="109"/>
      <c r="L230" s="109"/>
      <c r="M230" s="109"/>
      <c r="N230" s="109"/>
      <c r="O230" s="147"/>
      <c r="P230" s="147"/>
      <c r="Q230" s="109"/>
      <c r="R230" s="109"/>
      <c r="S230" s="109"/>
    </row>
    <row r="231" spans="2:19">
      <c r="B231" s="109"/>
      <c r="C231" s="109"/>
      <c r="D231" s="109"/>
      <c r="E231" s="109"/>
      <c r="F231" s="108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  <c r="R231" s="109"/>
      <c r="S231" s="109"/>
    </row>
    <row r="232" spans="2:19">
      <c r="B232" s="109"/>
      <c r="C232" s="109"/>
      <c r="D232" s="109"/>
      <c r="E232" s="109"/>
      <c r="F232" s="108"/>
      <c r="G232" s="109"/>
      <c r="H232" s="109"/>
      <c r="I232" s="109"/>
      <c r="J232" s="109"/>
      <c r="K232" s="109"/>
      <c r="L232" s="109"/>
      <c r="M232" s="109"/>
      <c r="N232" s="109"/>
      <c r="O232" s="148"/>
      <c r="P232" s="148" t="s">
        <v>127</v>
      </c>
      <c r="Q232" s="109"/>
      <c r="R232" s="109"/>
      <c r="S232" s="109"/>
    </row>
    <row r="233" spans="2:19">
      <c r="B233" s="109"/>
      <c r="C233" s="109"/>
      <c r="D233" s="109"/>
      <c r="E233" s="109"/>
      <c r="F233" s="108"/>
      <c r="G233" s="109"/>
      <c r="H233" s="109"/>
      <c r="I233" s="109"/>
      <c r="J233" s="109"/>
      <c r="K233" s="109"/>
      <c r="L233" s="109"/>
      <c r="M233" s="109"/>
      <c r="N233" s="109"/>
      <c r="O233" s="128"/>
      <c r="P233" s="277" t="s">
        <v>128</v>
      </c>
      <c r="Q233" s="109"/>
      <c r="R233" s="109"/>
      <c r="S233" s="109"/>
    </row>
    <row r="234" spans="2:19">
      <c r="B234" s="105" t="s">
        <v>47</v>
      </c>
      <c r="C234" s="106"/>
      <c r="D234" s="106"/>
      <c r="E234" s="107"/>
      <c r="F234" s="108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  <c r="S234" s="109"/>
    </row>
    <row r="235" spans="2:19">
      <c r="B235" s="110" t="s">
        <v>48</v>
      </c>
      <c r="C235" s="111"/>
      <c r="D235" s="111"/>
      <c r="E235" s="112"/>
      <c r="F235" s="108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  <c r="R235" s="109"/>
      <c r="S235" s="109"/>
    </row>
    <row r="236" spans="2:19" ht="16.5">
      <c r="B236" s="109"/>
      <c r="C236" s="109"/>
      <c r="D236" s="109"/>
      <c r="E236" s="109"/>
      <c r="F236" s="108"/>
      <c r="G236" s="109"/>
      <c r="H236" s="407" t="s">
        <v>49</v>
      </c>
      <c r="I236" s="407"/>
      <c r="J236" s="407"/>
      <c r="K236" s="407"/>
      <c r="L236" s="113"/>
      <c r="M236" s="113"/>
      <c r="N236" s="109"/>
      <c r="O236" s="109"/>
      <c r="P236" s="109"/>
      <c r="Q236" s="109"/>
      <c r="R236" s="109"/>
      <c r="S236" s="109"/>
    </row>
    <row r="237" spans="2:19" ht="16.5">
      <c r="B237" s="109"/>
      <c r="C237" s="109"/>
      <c r="D237" s="109"/>
      <c r="E237" s="109"/>
      <c r="F237" s="108"/>
      <c r="G237" s="109"/>
      <c r="H237" s="407" t="s">
        <v>50</v>
      </c>
      <c r="I237" s="407"/>
      <c r="J237" s="407"/>
      <c r="K237" s="407"/>
      <c r="L237" s="113"/>
      <c r="M237" s="113"/>
      <c r="N237" s="109"/>
      <c r="O237" s="109"/>
      <c r="P237" s="109"/>
      <c r="Q237" s="109"/>
      <c r="R237" s="109"/>
      <c r="S237" s="109"/>
    </row>
    <row r="238" spans="2:19" ht="16.5">
      <c r="B238" s="109"/>
      <c r="C238" s="109"/>
      <c r="D238" s="109"/>
      <c r="E238" s="109"/>
      <c r="F238" s="108"/>
      <c r="G238" s="109"/>
      <c r="H238" s="420" t="s">
        <v>247</v>
      </c>
      <c r="I238" s="407"/>
      <c r="J238" s="407"/>
      <c r="K238" s="407"/>
      <c r="L238" s="113"/>
      <c r="M238" s="113"/>
      <c r="N238" s="109"/>
      <c r="O238" s="109"/>
      <c r="P238" s="109"/>
      <c r="Q238" s="109"/>
      <c r="R238" s="109"/>
      <c r="S238" s="109"/>
    </row>
    <row r="239" spans="2:19" ht="16.5">
      <c r="B239" s="114" t="s">
        <v>52</v>
      </c>
      <c r="C239" s="114"/>
      <c r="D239" s="115" t="s">
        <v>3</v>
      </c>
      <c r="E239" s="109" t="s">
        <v>53</v>
      </c>
      <c r="F239" s="108"/>
      <c r="G239" s="109"/>
      <c r="H239" s="113"/>
      <c r="I239" s="113"/>
      <c r="J239" s="113"/>
      <c r="K239" s="113"/>
      <c r="L239" s="113"/>
      <c r="M239" s="113"/>
      <c r="N239" s="114"/>
      <c r="O239" s="114"/>
      <c r="P239" s="109"/>
      <c r="Q239" s="109"/>
      <c r="R239" s="109"/>
      <c r="S239" s="109"/>
    </row>
    <row r="240" spans="2:19" ht="16.5">
      <c r="B240" s="184" t="s">
        <v>54</v>
      </c>
      <c r="C240" s="114"/>
      <c r="D240" s="115" t="s">
        <v>3</v>
      </c>
      <c r="E240" s="109" t="s">
        <v>28</v>
      </c>
      <c r="F240" s="108"/>
      <c r="G240" s="109"/>
      <c r="H240" s="113"/>
      <c r="I240" s="113"/>
      <c r="J240" s="113"/>
      <c r="K240" s="113"/>
      <c r="L240" s="113"/>
      <c r="M240" s="113"/>
      <c r="N240" s="114"/>
      <c r="O240" s="114"/>
      <c r="P240" s="109"/>
      <c r="Q240" s="109"/>
      <c r="R240" s="109"/>
      <c r="S240" s="109"/>
    </row>
    <row r="241" spans="2:22" ht="16.5">
      <c r="B241" s="184" t="s">
        <v>56</v>
      </c>
      <c r="C241" s="184"/>
      <c r="D241" s="185" t="s">
        <v>3</v>
      </c>
      <c r="E241" s="421" t="s">
        <v>130</v>
      </c>
      <c r="F241" s="421"/>
      <c r="G241" s="421"/>
      <c r="H241" s="113"/>
      <c r="I241" s="113"/>
      <c r="J241" s="113"/>
      <c r="K241" s="113"/>
      <c r="L241" s="113"/>
      <c r="M241" s="109"/>
      <c r="N241" s="109"/>
      <c r="O241" s="109"/>
      <c r="P241" s="114"/>
      <c r="Q241" s="114"/>
      <c r="R241" s="109"/>
      <c r="S241" s="109"/>
    </row>
    <row r="242" spans="2:22">
      <c r="B242" s="114" t="s">
        <v>58</v>
      </c>
      <c r="C242" s="114"/>
      <c r="D242" s="115" t="s">
        <v>3</v>
      </c>
      <c r="E242" s="109" t="s">
        <v>59</v>
      </c>
      <c r="F242" s="108"/>
      <c r="G242" s="109"/>
      <c r="H242" s="109"/>
      <c r="I242" s="109"/>
      <c r="J242" s="109"/>
      <c r="K242" s="109"/>
      <c r="L242" s="109"/>
      <c r="M242" s="109"/>
      <c r="N242" s="109" t="str">
        <f>N42</f>
        <v>Keadaan Bulan Januari 2025</v>
      </c>
      <c r="O242" s="109"/>
      <c r="P242" s="109"/>
      <c r="Q242" s="109"/>
      <c r="R242" s="109"/>
      <c r="S242" s="109"/>
    </row>
    <row r="243" spans="2:22">
      <c r="B243" s="114"/>
      <c r="C243" s="114"/>
      <c r="D243" s="114"/>
      <c r="E243" s="109"/>
      <c r="F243" s="108"/>
      <c r="G243" s="109"/>
      <c r="H243" s="109"/>
      <c r="I243" s="109"/>
      <c r="J243" s="109"/>
      <c r="K243" s="109"/>
      <c r="L243" s="109"/>
      <c r="M243" s="109"/>
      <c r="N243" s="109"/>
      <c r="O243" s="109"/>
      <c r="P243" s="108"/>
      <c r="Q243" s="108"/>
      <c r="R243" s="109"/>
      <c r="S243" s="109"/>
    </row>
    <row r="244" spans="2:22" ht="26.25" customHeight="1">
      <c r="B244" s="431" t="s">
        <v>61</v>
      </c>
      <c r="C244" s="377" t="s">
        <v>62</v>
      </c>
      <c r="D244" s="378"/>
      <c r="E244" s="379"/>
      <c r="F244" s="434" t="s">
        <v>63</v>
      </c>
      <c r="G244" s="353" t="s">
        <v>64</v>
      </c>
      <c r="H244" s="354"/>
      <c r="I244" s="368" t="s">
        <v>65</v>
      </c>
      <c r="J244" s="368" t="s">
        <v>66</v>
      </c>
      <c r="K244" s="368" t="s">
        <v>67</v>
      </c>
      <c r="L244" s="368" t="s">
        <v>68</v>
      </c>
      <c r="M244" s="395" t="s">
        <v>69</v>
      </c>
      <c r="N244" s="396"/>
      <c r="O244" s="395" t="s">
        <v>70</v>
      </c>
      <c r="P244" s="397"/>
      <c r="Q244" s="397"/>
      <c r="R244" s="405" t="s">
        <v>71</v>
      </c>
      <c r="S244" s="109"/>
    </row>
    <row r="245" spans="2:22">
      <c r="B245" s="432"/>
      <c r="C245" s="380"/>
      <c r="D245" s="381"/>
      <c r="E245" s="382"/>
      <c r="F245" s="435"/>
      <c r="G245" s="376" t="s">
        <v>72</v>
      </c>
      <c r="H245" s="376" t="s">
        <v>73</v>
      </c>
      <c r="I245" s="369"/>
      <c r="J245" s="376"/>
      <c r="K245" s="376"/>
      <c r="L245" s="402"/>
      <c r="M245" s="376" t="s">
        <v>16</v>
      </c>
      <c r="N245" s="404" t="s">
        <v>15</v>
      </c>
      <c r="O245" s="404" t="s">
        <v>16</v>
      </c>
      <c r="P245" s="398" t="s">
        <v>15</v>
      </c>
      <c r="Q245" s="399"/>
      <c r="R245" s="406"/>
      <c r="S245" s="109"/>
    </row>
    <row r="246" spans="2:22">
      <c r="B246" s="433"/>
      <c r="C246" s="383"/>
      <c r="D246" s="384"/>
      <c r="E246" s="385"/>
      <c r="F246" s="436"/>
      <c r="G246" s="400"/>
      <c r="H246" s="400"/>
      <c r="I246" s="370"/>
      <c r="J246" s="400"/>
      <c r="K246" s="400"/>
      <c r="L246" s="403"/>
      <c r="M246" s="370"/>
      <c r="N246" s="400"/>
      <c r="O246" s="400"/>
      <c r="P246" s="187" t="s">
        <v>74</v>
      </c>
      <c r="Q246" s="192" t="s">
        <v>18</v>
      </c>
      <c r="R246" s="406"/>
      <c r="S246" s="109"/>
    </row>
    <row r="247" spans="2:22">
      <c r="B247" s="118">
        <v>1</v>
      </c>
      <c r="C247" s="344">
        <v>2</v>
      </c>
      <c r="D247" s="345"/>
      <c r="E247" s="346"/>
      <c r="F247" s="120">
        <v>3</v>
      </c>
      <c r="G247" s="121">
        <v>4</v>
      </c>
      <c r="H247" s="121">
        <v>5</v>
      </c>
      <c r="I247" s="121">
        <v>6</v>
      </c>
      <c r="J247" s="121">
        <v>7</v>
      </c>
      <c r="K247" s="121">
        <v>8</v>
      </c>
      <c r="L247" s="121">
        <v>9</v>
      </c>
      <c r="M247" s="121">
        <v>10</v>
      </c>
      <c r="N247" s="121">
        <v>11</v>
      </c>
      <c r="O247" s="121">
        <v>12</v>
      </c>
      <c r="P247" s="121">
        <v>13</v>
      </c>
      <c r="Q247" s="119">
        <v>14</v>
      </c>
      <c r="R247" s="158">
        <v>15</v>
      </c>
      <c r="S247" s="109"/>
    </row>
    <row r="248" spans="2:22">
      <c r="B248" s="186">
        <v>1</v>
      </c>
      <c r="C248" s="422" t="s">
        <v>75</v>
      </c>
      <c r="D248" s="423"/>
      <c r="E248" s="424"/>
      <c r="F248" s="123"/>
      <c r="G248" s="358" t="s">
        <v>76</v>
      </c>
      <c r="H248" s="358" t="s">
        <v>77</v>
      </c>
      <c r="I248" s="188">
        <v>14733100</v>
      </c>
      <c r="J248" s="189" t="s">
        <v>78</v>
      </c>
      <c r="K248" s="190" t="s">
        <v>78</v>
      </c>
      <c r="L248" s="134">
        <f>I248/I257*100</f>
        <v>6.7351375864115077</v>
      </c>
      <c r="M248" s="135">
        <f>P248/I248*100</f>
        <v>22.722984300656346</v>
      </c>
      <c r="N248" s="136">
        <f>P248/I248</f>
        <v>0.22722984300656346</v>
      </c>
      <c r="O248" s="136">
        <f>L248*M248/100</f>
        <v>1.5304242563878916</v>
      </c>
      <c r="P248" s="188">
        <v>3347800</v>
      </c>
      <c r="Q248" s="159">
        <f>L248*M248/100</f>
        <v>1.5304242563878916</v>
      </c>
      <c r="R248" s="160">
        <f>I248-P248</f>
        <v>11385300</v>
      </c>
      <c r="S248" s="109"/>
      <c r="T248" s="422" t="s">
        <v>75</v>
      </c>
      <c r="U248" s="423"/>
      <c r="V248" s="424"/>
    </row>
    <row r="249" spans="2:22">
      <c r="B249" s="122">
        <v>2</v>
      </c>
      <c r="C249" s="116" t="s">
        <v>87</v>
      </c>
      <c r="D249" s="109"/>
      <c r="E249" s="117"/>
      <c r="F249" s="123"/>
      <c r="G249" s="401"/>
      <c r="H249" s="401"/>
      <c r="I249" s="131">
        <v>20473000</v>
      </c>
      <c r="J249" s="132"/>
      <c r="K249" s="137"/>
      <c r="L249" s="134">
        <f>I249/I257*100</f>
        <v>9.3590942711719052</v>
      </c>
      <c r="M249" s="135">
        <f t="shared" ref="M249:M256" si="16">P249/I249*100</f>
        <v>16.519318126312704</v>
      </c>
      <c r="N249" s="136">
        <f t="shared" ref="N249:N256" si="17">P249/I249</f>
        <v>0.16519318126312704</v>
      </c>
      <c r="O249" s="136">
        <f t="shared" ref="O249:O256" si="18">L249*M249/100</f>
        <v>1.5460585563963942</v>
      </c>
      <c r="P249" s="131">
        <v>3382000</v>
      </c>
      <c r="Q249" s="159">
        <f t="shared" ref="Q249:Q256" si="19">L249*M249/100</f>
        <v>1.5460585563963942</v>
      </c>
      <c r="R249" s="160">
        <f t="shared" ref="R249:R256" si="20">I249-P249</f>
        <v>17091000</v>
      </c>
      <c r="S249" s="109"/>
      <c r="T249" s="116" t="s">
        <v>87</v>
      </c>
      <c r="U249" s="109"/>
      <c r="V249" s="117"/>
    </row>
    <row r="250" spans="2:22">
      <c r="B250" s="186">
        <v>3</v>
      </c>
      <c r="C250" s="116" t="s">
        <v>131</v>
      </c>
      <c r="D250" s="109"/>
      <c r="E250" s="117"/>
      <c r="F250" s="123"/>
      <c r="G250" s="401"/>
      <c r="H250" s="401"/>
      <c r="I250" s="131">
        <v>3766700</v>
      </c>
      <c r="J250" s="132"/>
      <c r="K250" s="137"/>
      <c r="L250" s="134">
        <f>I250/I257*100</f>
        <v>1.7219215743282965</v>
      </c>
      <c r="M250" s="135">
        <f t="shared" si="16"/>
        <v>0</v>
      </c>
      <c r="N250" s="136">
        <f t="shared" si="17"/>
        <v>0</v>
      </c>
      <c r="O250" s="136">
        <f t="shared" si="18"/>
        <v>0</v>
      </c>
      <c r="P250" s="131"/>
      <c r="Q250" s="159">
        <f t="shared" si="19"/>
        <v>0</v>
      </c>
      <c r="R250" s="160">
        <f t="shared" si="20"/>
        <v>3766700</v>
      </c>
      <c r="S250" s="109"/>
      <c r="T250" s="116" t="s">
        <v>131</v>
      </c>
      <c r="U250" s="109"/>
      <c r="V250" s="117"/>
    </row>
    <row r="251" spans="2:22">
      <c r="B251" s="122">
        <v>4</v>
      </c>
      <c r="C251" s="116" t="s">
        <v>88</v>
      </c>
      <c r="D251" s="109"/>
      <c r="E251" s="117"/>
      <c r="F251" s="123"/>
      <c r="G251" s="401"/>
      <c r="H251" s="401"/>
      <c r="I251" s="131">
        <v>18593000</v>
      </c>
      <c r="J251" s="132"/>
      <c r="K251" s="137"/>
      <c r="L251" s="134">
        <f>I251/I257*100</f>
        <v>8.4996649139793501</v>
      </c>
      <c r="M251" s="135">
        <f t="shared" si="16"/>
        <v>17.588339697735709</v>
      </c>
      <c r="N251" s="136">
        <f t="shared" si="17"/>
        <v>0.17588339697735708</v>
      </c>
      <c r="O251" s="136">
        <f t="shared" si="18"/>
        <v>1.4949499382399438</v>
      </c>
      <c r="P251" s="131">
        <v>3270200</v>
      </c>
      <c r="Q251" s="159">
        <f t="shared" si="19"/>
        <v>1.4949499382399438</v>
      </c>
      <c r="R251" s="160">
        <f t="shared" si="20"/>
        <v>15322800</v>
      </c>
      <c r="S251" s="109"/>
      <c r="T251" s="116" t="s">
        <v>88</v>
      </c>
      <c r="U251" s="109"/>
      <c r="V251" s="117"/>
    </row>
    <row r="252" spans="2:22">
      <c r="B252" s="186">
        <v>5</v>
      </c>
      <c r="C252" s="116" t="s">
        <v>79</v>
      </c>
      <c r="D252" s="109"/>
      <c r="E252" s="117"/>
      <c r="F252" s="123"/>
      <c r="G252" s="401"/>
      <c r="H252" s="401"/>
      <c r="I252" s="131">
        <v>41400000</v>
      </c>
      <c r="J252" s="132"/>
      <c r="K252" s="137"/>
      <c r="L252" s="134">
        <f>I252/I257*100</f>
        <v>18.925731589240311</v>
      </c>
      <c r="M252" s="135">
        <f t="shared" si="16"/>
        <v>25</v>
      </c>
      <c r="N252" s="136">
        <f t="shared" si="17"/>
        <v>0.25</v>
      </c>
      <c r="O252" s="136">
        <f t="shared" si="18"/>
        <v>4.7314328973100777</v>
      </c>
      <c r="P252" s="131">
        <v>10350000</v>
      </c>
      <c r="Q252" s="159">
        <f t="shared" si="19"/>
        <v>4.7314328973100777</v>
      </c>
      <c r="R252" s="160">
        <f t="shared" si="20"/>
        <v>31050000</v>
      </c>
      <c r="S252" s="109"/>
      <c r="T252" s="116" t="s">
        <v>79</v>
      </c>
      <c r="U252" s="109"/>
      <c r="V252" s="117"/>
    </row>
    <row r="253" spans="2:22">
      <c r="B253" s="122">
        <v>6</v>
      </c>
      <c r="C253" s="116" t="s">
        <v>132</v>
      </c>
      <c r="D253" s="109"/>
      <c r="E253" s="117"/>
      <c r="F253" s="123"/>
      <c r="G253" s="401"/>
      <c r="H253" s="401"/>
      <c r="I253" s="131">
        <v>38640000</v>
      </c>
      <c r="J253" s="132"/>
      <c r="K253" s="137"/>
      <c r="L253" s="134">
        <f>I253/I257*100</f>
        <v>17.664016149957622</v>
      </c>
      <c r="M253" s="135">
        <f t="shared" si="16"/>
        <v>0</v>
      </c>
      <c r="N253" s="136">
        <f t="shared" si="17"/>
        <v>0</v>
      </c>
      <c r="O253" s="136">
        <f t="shared" si="18"/>
        <v>0</v>
      </c>
      <c r="P253" s="131"/>
      <c r="Q253" s="159">
        <f t="shared" si="19"/>
        <v>0</v>
      </c>
      <c r="R253" s="160">
        <f t="shared" si="20"/>
        <v>38640000</v>
      </c>
      <c r="S253" s="109"/>
      <c r="T253" s="116" t="s">
        <v>132</v>
      </c>
      <c r="U253" s="109"/>
      <c r="V253" s="117"/>
    </row>
    <row r="254" spans="2:22">
      <c r="B254" s="186">
        <v>7</v>
      </c>
      <c r="C254" s="116" t="s">
        <v>133</v>
      </c>
      <c r="D254" s="109"/>
      <c r="E254" s="117"/>
      <c r="F254" s="123"/>
      <c r="G254" s="401"/>
      <c r="H254" s="401"/>
      <c r="I254" s="131">
        <v>43200000</v>
      </c>
      <c r="J254" s="132"/>
      <c r="K254" s="137"/>
      <c r="L254" s="134">
        <f>I254/I257*100</f>
        <v>19.748589484424674</v>
      </c>
      <c r="M254" s="135">
        <f t="shared" si="16"/>
        <v>0</v>
      </c>
      <c r="N254" s="136">
        <f t="shared" si="17"/>
        <v>0</v>
      </c>
      <c r="O254" s="136">
        <f t="shared" si="18"/>
        <v>0</v>
      </c>
      <c r="P254" s="131"/>
      <c r="Q254" s="159">
        <f t="shared" si="19"/>
        <v>0</v>
      </c>
      <c r="R254" s="160">
        <f t="shared" si="20"/>
        <v>43200000</v>
      </c>
      <c r="S254" s="109"/>
      <c r="T254" s="116" t="s">
        <v>133</v>
      </c>
      <c r="U254" s="109"/>
      <c r="V254" s="117"/>
    </row>
    <row r="255" spans="2:22">
      <c r="B255" s="122">
        <v>8</v>
      </c>
      <c r="C255" s="116" t="s">
        <v>134</v>
      </c>
      <c r="D255" s="109"/>
      <c r="E255" s="117"/>
      <c r="F255" s="123"/>
      <c r="G255" s="401"/>
      <c r="H255" s="401"/>
      <c r="I255" s="131">
        <v>36000000</v>
      </c>
      <c r="J255" s="132"/>
      <c r="K255" s="137"/>
      <c r="L255" s="134">
        <f>I255/I257*100</f>
        <v>16.457157903687225</v>
      </c>
      <c r="M255" s="135">
        <f t="shared" si="16"/>
        <v>0</v>
      </c>
      <c r="N255" s="136">
        <f t="shared" si="17"/>
        <v>0</v>
      </c>
      <c r="O255" s="136">
        <f t="shared" si="18"/>
        <v>0</v>
      </c>
      <c r="P255" s="131"/>
      <c r="Q255" s="159">
        <f t="shared" si="19"/>
        <v>0</v>
      </c>
      <c r="R255" s="160">
        <f t="shared" si="20"/>
        <v>36000000</v>
      </c>
      <c r="S255" s="109"/>
      <c r="T255" s="116" t="s">
        <v>134</v>
      </c>
      <c r="U255" s="109"/>
      <c r="V255" s="117"/>
    </row>
    <row r="256" spans="2:22">
      <c r="B256" s="186">
        <v>9</v>
      </c>
      <c r="C256" s="116" t="s">
        <v>135</v>
      </c>
      <c r="D256" s="109"/>
      <c r="E256" s="117"/>
      <c r="F256" s="123"/>
      <c r="G256" s="401"/>
      <c r="H256" s="401"/>
      <c r="I256" s="131">
        <v>1944000</v>
      </c>
      <c r="J256" s="132"/>
      <c r="K256" s="137"/>
      <c r="L256" s="134">
        <f>I256/I257*100</f>
        <v>0.8886865267991102</v>
      </c>
      <c r="M256" s="135">
        <f t="shared" si="16"/>
        <v>0</v>
      </c>
      <c r="N256" s="136">
        <f t="shared" si="17"/>
        <v>0</v>
      </c>
      <c r="O256" s="136">
        <f t="shared" si="18"/>
        <v>0</v>
      </c>
      <c r="P256" s="131"/>
      <c r="Q256" s="159">
        <f t="shared" si="19"/>
        <v>0</v>
      </c>
      <c r="R256" s="160">
        <f t="shared" si="20"/>
        <v>1944000</v>
      </c>
      <c r="S256" s="109"/>
      <c r="T256" s="116" t="s">
        <v>135</v>
      </c>
      <c r="U256" s="109"/>
      <c r="V256" s="117"/>
    </row>
    <row r="257" spans="2:19" ht="20.25">
      <c r="B257" s="363" t="s">
        <v>80</v>
      </c>
      <c r="C257" s="364"/>
      <c r="D257" s="364"/>
      <c r="E257" s="364"/>
      <c r="F257" s="364"/>
      <c r="G257" s="364"/>
      <c r="H257" s="365"/>
      <c r="I257" s="140">
        <f>SUM(I248:I256)</f>
        <v>218749800</v>
      </c>
      <c r="J257" s="141" t="s">
        <v>81</v>
      </c>
      <c r="K257" s="142"/>
      <c r="L257" s="143">
        <f>SUM(L248:L256)</f>
        <v>99.999999999999986</v>
      </c>
      <c r="M257" s="153"/>
      <c r="N257" s="143">
        <f>SUM(N248:N256)</f>
        <v>0.81830642124704756</v>
      </c>
      <c r="O257" s="143">
        <f>SUM(O248:O256)</f>
        <v>9.3028656483343077</v>
      </c>
      <c r="P257" s="154">
        <f>SUM(P248:P256)</f>
        <v>20350000</v>
      </c>
      <c r="Q257" s="163">
        <f>SUM(Q248:Q256)</f>
        <v>9.3028656483343077</v>
      </c>
      <c r="R257" s="164">
        <f>SUM(R248:R256)</f>
        <v>198399800</v>
      </c>
      <c r="S257" s="109"/>
    </row>
    <row r="258" spans="2:19">
      <c r="B258" s="109"/>
      <c r="C258" s="109"/>
      <c r="D258" s="109"/>
      <c r="E258" s="109"/>
      <c r="F258" s="108"/>
      <c r="G258" s="109"/>
      <c r="H258" s="109"/>
      <c r="I258" s="109"/>
      <c r="J258" s="109"/>
      <c r="K258" s="109"/>
      <c r="L258" s="109"/>
      <c r="M258" s="109"/>
      <c r="N258" s="109"/>
      <c r="O258" s="109"/>
      <c r="P258" s="109"/>
      <c r="Q258" s="109"/>
      <c r="R258" s="109"/>
      <c r="S258" s="109"/>
    </row>
    <row r="259" spans="2:19">
      <c r="B259" s="109"/>
      <c r="C259" s="109"/>
      <c r="D259" s="109"/>
      <c r="E259" s="109"/>
      <c r="F259" s="108"/>
      <c r="G259" s="109"/>
      <c r="H259" s="109"/>
      <c r="I259" s="146"/>
      <c r="J259" s="109"/>
      <c r="K259" s="109"/>
      <c r="L259" s="109"/>
      <c r="M259" s="109"/>
      <c r="N259" s="109"/>
      <c r="O259" s="128"/>
      <c r="P259" s="128" t="str">
        <f>P55</f>
        <v>Polebunging, 31 Januari 2025</v>
      </c>
      <c r="Q259" s="109"/>
      <c r="R259" s="109"/>
      <c r="S259" s="109"/>
    </row>
    <row r="260" spans="2:19">
      <c r="B260" s="109"/>
      <c r="C260" s="109"/>
      <c r="D260" s="109"/>
      <c r="E260" s="109"/>
      <c r="F260" s="108"/>
      <c r="G260" s="109"/>
      <c r="H260" s="109"/>
      <c r="I260" s="109"/>
      <c r="J260" s="109"/>
      <c r="K260" s="109"/>
      <c r="L260" s="109"/>
      <c r="M260" s="109"/>
      <c r="N260" s="109"/>
      <c r="O260" s="147"/>
      <c r="P260" s="147" t="s">
        <v>83</v>
      </c>
      <c r="Q260" s="109"/>
      <c r="R260" s="109"/>
      <c r="S260" s="109"/>
    </row>
    <row r="261" spans="2:19">
      <c r="B261" s="109"/>
      <c r="C261" s="109"/>
      <c r="D261" s="109"/>
      <c r="E261" s="109"/>
      <c r="F261" s="108"/>
      <c r="G261" s="109"/>
      <c r="H261" s="109"/>
      <c r="I261" s="146"/>
      <c r="J261" s="109"/>
      <c r="K261" s="109"/>
      <c r="L261" s="109"/>
      <c r="M261" s="109"/>
      <c r="N261" s="109"/>
      <c r="O261" s="147"/>
      <c r="P261" s="147"/>
      <c r="Q261" s="109"/>
      <c r="R261" s="109"/>
      <c r="S261" s="109"/>
    </row>
    <row r="262" spans="2:19">
      <c r="B262" s="109"/>
      <c r="C262" s="109"/>
      <c r="D262" s="109"/>
      <c r="E262" s="109"/>
      <c r="F262" s="108"/>
      <c r="G262" s="109"/>
      <c r="H262" s="109"/>
      <c r="I262" s="109"/>
      <c r="J262" s="109"/>
      <c r="K262" s="109"/>
      <c r="L262" s="109"/>
      <c r="M262" s="109"/>
      <c r="N262" s="109"/>
      <c r="O262" s="147"/>
      <c r="P262" s="147"/>
      <c r="Q262" s="109"/>
      <c r="R262" s="109"/>
      <c r="S262" s="109"/>
    </row>
    <row r="263" spans="2:19">
      <c r="B263" s="109"/>
      <c r="C263" s="109"/>
      <c r="D263" s="109"/>
      <c r="E263" s="109"/>
      <c r="F263" s="108"/>
      <c r="G263" s="109"/>
      <c r="H263" s="109"/>
      <c r="I263" s="109"/>
      <c r="J263" s="109"/>
      <c r="K263" s="109"/>
      <c r="L263" s="109"/>
      <c r="M263" s="109"/>
      <c r="N263" s="109"/>
      <c r="O263" s="109"/>
      <c r="P263" s="109"/>
      <c r="Q263" s="109"/>
      <c r="R263" s="109"/>
      <c r="S263" s="109"/>
    </row>
    <row r="264" spans="2:19">
      <c r="B264" s="109"/>
      <c r="C264" s="109"/>
      <c r="D264" s="109"/>
      <c r="E264" s="109"/>
      <c r="F264" s="108"/>
      <c r="G264" s="109"/>
      <c r="H264" s="109"/>
      <c r="I264" s="109"/>
      <c r="J264" s="109"/>
      <c r="K264" s="109"/>
      <c r="L264" s="109"/>
      <c r="M264" s="109"/>
      <c r="N264" s="109"/>
      <c r="O264" s="148"/>
      <c r="P264" s="148" t="s">
        <v>127</v>
      </c>
      <c r="Q264" s="109"/>
      <c r="R264" s="109"/>
      <c r="S264" s="109"/>
    </row>
    <row r="265" spans="2:19">
      <c r="B265" s="109"/>
      <c r="C265" s="109"/>
      <c r="D265" s="109"/>
      <c r="E265" s="109"/>
      <c r="F265" s="108"/>
      <c r="G265" s="109"/>
      <c r="H265" s="109"/>
      <c r="I265" s="109"/>
      <c r="J265" s="109"/>
      <c r="K265" s="109"/>
      <c r="L265" s="109"/>
      <c r="M265" s="109"/>
      <c r="N265" s="109"/>
      <c r="O265" s="128"/>
      <c r="P265" s="277" t="s">
        <v>128</v>
      </c>
      <c r="Q265" s="109"/>
      <c r="R265" s="109"/>
      <c r="S265" s="109"/>
    </row>
    <row r="266" spans="2:19">
      <c r="B266" s="105" t="s">
        <v>47</v>
      </c>
      <c r="C266" s="106"/>
      <c r="D266" s="106"/>
      <c r="E266" s="107"/>
      <c r="F266" s="108"/>
      <c r="G266" s="109"/>
      <c r="H266" s="109"/>
      <c r="I266" s="109"/>
      <c r="J266" s="109"/>
      <c r="K266" s="109"/>
      <c r="L266" s="109"/>
      <c r="M266" s="109"/>
      <c r="N266" s="109"/>
      <c r="O266" s="109"/>
      <c r="P266" s="109"/>
      <c r="Q266" s="109"/>
      <c r="R266" s="109"/>
      <c r="S266" s="109"/>
    </row>
    <row r="267" spans="2:19">
      <c r="B267" s="110" t="s">
        <v>48</v>
      </c>
      <c r="C267" s="111"/>
      <c r="D267" s="111"/>
      <c r="E267" s="112"/>
      <c r="F267" s="108"/>
      <c r="G267" s="109"/>
      <c r="H267" s="109"/>
      <c r="I267" s="109"/>
      <c r="J267" s="109"/>
      <c r="K267" s="109"/>
      <c r="L267" s="109"/>
      <c r="M267" s="109"/>
      <c r="N267" s="109"/>
      <c r="O267" s="109"/>
      <c r="P267" s="109"/>
      <c r="Q267" s="109"/>
      <c r="R267" s="109"/>
      <c r="S267" s="109"/>
    </row>
    <row r="268" spans="2:19" ht="16.5">
      <c r="B268" s="109"/>
      <c r="C268" s="109"/>
      <c r="D268" s="109"/>
      <c r="E268" s="109"/>
      <c r="F268" s="108"/>
      <c r="G268" s="109"/>
      <c r="H268" s="407" t="s">
        <v>49</v>
      </c>
      <c r="I268" s="407"/>
      <c r="J268" s="407"/>
      <c r="K268" s="407"/>
      <c r="L268" s="113"/>
      <c r="M268" s="113"/>
      <c r="N268" s="109"/>
      <c r="O268" s="109"/>
      <c r="P268" s="109"/>
      <c r="Q268" s="109"/>
      <c r="R268" s="109"/>
      <c r="S268" s="109"/>
    </row>
    <row r="269" spans="2:19" ht="16.5">
      <c r="B269" s="109"/>
      <c r="C269" s="109"/>
      <c r="D269" s="109"/>
      <c r="E269" s="109"/>
      <c r="F269" s="108"/>
      <c r="G269" s="109"/>
      <c r="H269" s="407" t="s">
        <v>50</v>
      </c>
      <c r="I269" s="407"/>
      <c r="J269" s="407"/>
      <c r="K269" s="407"/>
      <c r="L269" s="113"/>
      <c r="M269" s="113"/>
      <c r="N269" s="109"/>
      <c r="O269" s="109"/>
      <c r="P269" s="109"/>
      <c r="Q269" s="109"/>
      <c r="R269" s="109"/>
      <c r="S269" s="109"/>
    </row>
    <row r="270" spans="2:19" ht="16.5">
      <c r="B270" s="109"/>
      <c r="C270" s="109"/>
      <c r="D270" s="109"/>
      <c r="E270" s="109"/>
      <c r="F270" s="108"/>
      <c r="G270" s="109"/>
      <c r="H270" s="420" t="s">
        <v>247</v>
      </c>
      <c r="I270" s="407"/>
      <c r="J270" s="407"/>
      <c r="K270" s="407"/>
      <c r="L270" s="113"/>
      <c r="M270" s="113"/>
      <c r="N270" s="109"/>
      <c r="O270" s="109"/>
      <c r="P270" s="109"/>
      <c r="Q270" s="109"/>
      <c r="R270" s="109"/>
      <c r="S270" s="109"/>
    </row>
    <row r="271" spans="2:19" ht="16.5">
      <c r="B271" s="114" t="s">
        <v>52</v>
      </c>
      <c r="C271" s="114"/>
      <c r="D271" s="115" t="s">
        <v>3</v>
      </c>
      <c r="E271" s="109" t="s">
        <v>53</v>
      </c>
      <c r="F271" s="108"/>
      <c r="G271" s="109"/>
      <c r="H271" s="113"/>
      <c r="I271" s="113"/>
      <c r="J271" s="113"/>
      <c r="K271" s="113"/>
      <c r="L271" s="113"/>
      <c r="M271" s="113"/>
      <c r="N271" s="114"/>
      <c r="O271" s="114"/>
      <c r="P271" s="109"/>
      <c r="Q271" s="109"/>
      <c r="R271" s="109"/>
      <c r="S271" s="109"/>
    </row>
    <row r="272" spans="2:19" ht="16.5">
      <c r="B272" s="184" t="s">
        <v>54</v>
      </c>
      <c r="C272" s="114"/>
      <c r="D272" s="115" t="s">
        <v>3</v>
      </c>
      <c r="E272" s="109" t="s">
        <v>28</v>
      </c>
      <c r="F272" s="108"/>
      <c r="G272" s="109"/>
      <c r="H272" s="113"/>
      <c r="I272" s="113"/>
      <c r="J272" s="113"/>
      <c r="K272" s="113"/>
      <c r="L272" s="113"/>
      <c r="M272" s="113"/>
      <c r="N272" s="114"/>
      <c r="O272" s="114"/>
      <c r="P272" s="109"/>
      <c r="Q272" s="109"/>
      <c r="R272" s="109"/>
      <c r="S272" s="109"/>
    </row>
    <row r="273" spans="2:20" ht="16.5">
      <c r="B273" s="184" t="s">
        <v>56</v>
      </c>
      <c r="C273" s="184"/>
      <c r="D273" s="185" t="s">
        <v>3</v>
      </c>
      <c r="E273" s="421" t="s">
        <v>136</v>
      </c>
      <c r="F273" s="421"/>
      <c r="G273" s="421"/>
      <c r="H273" s="113"/>
      <c r="I273" s="113"/>
      <c r="J273" s="113"/>
      <c r="K273" s="113"/>
      <c r="L273" s="113"/>
      <c r="M273" s="109"/>
      <c r="N273" s="109"/>
      <c r="O273" s="109"/>
      <c r="P273" s="114"/>
      <c r="Q273" s="114"/>
      <c r="R273" s="109"/>
      <c r="S273" s="109"/>
    </row>
    <row r="274" spans="2:20">
      <c r="B274" s="114" t="s">
        <v>58</v>
      </c>
      <c r="C274" s="114"/>
      <c r="D274" s="115" t="s">
        <v>3</v>
      </c>
      <c r="E274" s="109" t="s">
        <v>59</v>
      </c>
      <c r="F274" s="108"/>
      <c r="G274" s="109"/>
      <c r="H274" s="109"/>
      <c r="I274" s="109"/>
      <c r="J274" s="109"/>
      <c r="K274" s="109"/>
      <c r="L274" s="109"/>
      <c r="M274" s="109"/>
      <c r="N274" s="109" t="str">
        <f>N42</f>
        <v>Keadaan Bulan Januari 2025</v>
      </c>
      <c r="O274" s="109"/>
      <c r="P274" s="109"/>
      <c r="Q274" s="109"/>
      <c r="R274" s="109"/>
      <c r="S274" s="109"/>
    </row>
    <row r="275" spans="2:20">
      <c r="B275" s="114"/>
      <c r="C275" s="114"/>
      <c r="D275" s="114"/>
      <c r="E275" s="109"/>
      <c r="F275" s="108"/>
      <c r="G275" s="109"/>
      <c r="H275" s="109"/>
      <c r="I275" s="109"/>
      <c r="J275" s="109"/>
      <c r="K275" s="109"/>
      <c r="L275" s="109"/>
      <c r="M275" s="109"/>
      <c r="N275" s="109"/>
      <c r="O275" s="109"/>
      <c r="P275" s="108"/>
      <c r="Q275" s="108"/>
      <c r="R275" s="109"/>
      <c r="S275" s="109"/>
    </row>
    <row r="276" spans="2:20" ht="29.25" customHeight="1">
      <c r="B276" s="431" t="s">
        <v>61</v>
      </c>
      <c r="C276" s="377" t="s">
        <v>62</v>
      </c>
      <c r="D276" s="378"/>
      <c r="E276" s="379"/>
      <c r="F276" s="434" t="s">
        <v>63</v>
      </c>
      <c r="G276" s="353" t="s">
        <v>64</v>
      </c>
      <c r="H276" s="354"/>
      <c r="I276" s="368" t="s">
        <v>65</v>
      </c>
      <c r="J276" s="368" t="s">
        <v>66</v>
      </c>
      <c r="K276" s="368" t="s">
        <v>67</v>
      </c>
      <c r="L276" s="368" t="s">
        <v>68</v>
      </c>
      <c r="M276" s="395" t="s">
        <v>69</v>
      </c>
      <c r="N276" s="396"/>
      <c r="O276" s="395" t="s">
        <v>70</v>
      </c>
      <c r="P276" s="397"/>
      <c r="Q276" s="397"/>
      <c r="R276" s="405" t="s">
        <v>71</v>
      </c>
      <c r="S276" s="109"/>
    </row>
    <row r="277" spans="2:20" ht="20.25" customHeight="1">
      <c r="B277" s="432"/>
      <c r="C277" s="380"/>
      <c r="D277" s="381"/>
      <c r="E277" s="382"/>
      <c r="F277" s="435"/>
      <c r="G277" s="376" t="s">
        <v>72</v>
      </c>
      <c r="H277" s="376" t="s">
        <v>73</v>
      </c>
      <c r="I277" s="369"/>
      <c r="J277" s="376"/>
      <c r="K277" s="376"/>
      <c r="L277" s="402"/>
      <c r="M277" s="376" t="s">
        <v>16</v>
      </c>
      <c r="N277" s="404" t="s">
        <v>15</v>
      </c>
      <c r="O277" s="404" t="s">
        <v>16</v>
      </c>
      <c r="P277" s="398" t="s">
        <v>15</v>
      </c>
      <c r="Q277" s="399"/>
      <c r="R277" s="406"/>
      <c r="S277" s="109"/>
    </row>
    <row r="278" spans="2:20">
      <c r="B278" s="433"/>
      <c r="C278" s="383"/>
      <c r="D278" s="384"/>
      <c r="E278" s="385"/>
      <c r="F278" s="436"/>
      <c r="G278" s="400"/>
      <c r="H278" s="400"/>
      <c r="I278" s="370"/>
      <c r="J278" s="400"/>
      <c r="K278" s="400"/>
      <c r="L278" s="403"/>
      <c r="M278" s="370"/>
      <c r="N278" s="400"/>
      <c r="O278" s="400"/>
      <c r="P278" s="187" t="s">
        <v>74</v>
      </c>
      <c r="Q278" s="192" t="s">
        <v>18</v>
      </c>
      <c r="R278" s="406"/>
      <c r="S278" s="109"/>
    </row>
    <row r="279" spans="2:20">
      <c r="B279" s="118">
        <v>1</v>
      </c>
      <c r="C279" s="344">
        <v>2</v>
      </c>
      <c r="D279" s="345"/>
      <c r="E279" s="346"/>
      <c r="F279" s="120">
        <v>3</v>
      </c>
      <c r="G279" s="121">
        <v>4</v>
      </c>
      <c r="H279" s="121">
        <v>5</v>
      </c>
      <c r="I279" s="121">
        <v>6</v>
      </c>
      <c r="J279" s="121">
        <v>7</v>
      </c>
      <c r="K279" s="121">
        <v>8</v>
      </c>
      <c r="L279" s="121">
        <v>9</v>
      </c>
      <c r="M279" s="121">
        <v>10</v>
      </c>
      <c r="N279" s="121">
        <v>11</v>
      </c>
      <c r="O279" s="121">
        <v>12</v>
      </c>
      <c r="P279" s="121">
        <v>13</v>
      </c>
      <c r="Q279" s="119">
        <v>14</v>
      </c>
      <c r="R279" s="158">
        <v>15</v>
      </c>
      <c r="S279" s="109"/>
    </row>
    <row r="280" spans="2:20">
      <c r="B280" s="186">
        <v>1</v>
      </c>
      <c r="C280" s="422" t="s">
        <v>137</v>
      </c>
      <c r="D280" s="423"/>
      <c r="E280" s="424"/>
      <c r="F280" s="123"/>
      <c r="G280" s="358" t="s">
        <v>76</v>
      </c>
      <c r="H280" s="358" t="s">
        <v>77</v>
      </c>
      <c r="I280" s="188">
        <v>350000</v>
      </c>
      <c r="J280" s="189" t="s">
        <v>78</v>
      </c>
      <c r="K280" s="190" t="s">
        <v>78</v>
      </c>
      <c r="L280" s="134">
        <f>I280/I282*100</f>
        <v>6.4220183486238538</v>
      </c>
      <c r="M280" s="135">
        <f>P280/I280*100</f>
        <v>0</v>
      </c>
      <c r="N280" s="136">
        <f>P280/I280</f>
        <v>0</v>
      </c>
      <c r="O280" s="136">
        <f>L280*M280/100</f>
        <v>0</v>
      </c>
      <c r="P280" s="131"/>
      <c r="Q280" s="159">
        <f>L280*M280/100</f>
        <v>0</v>
      </c>
      <c r="R280" s="160">
        <f>I280-P280</f>
        <v>350000</v>
      </c>
      <c r="S280" s="109"/>
    </row>
    <row r="281" spans="2:20">
      <c r="B281" s="122">
        <v>2</v>
      </c>
      <c r="C281" s="116" t="s">
        <v>138</v>
      </c>
      <c r="D281" s="109"/>
      <c r="E281" s="117"/>
      <c r="F281" s="123"/>
      <c r="G281" s="401"/>
      <c r="H281" s="401"/>
      <c r="I281" s="131">
        <v>5100000</v>
      </c>
      <c r="J281" s="132"/>
      <c r="K281" s="137"/>
      <c r="L281" s="134">
        <f>I281/I282*100</f>
        <v>93.577981651376149</v>
      </c>
      <c r="M281" s="135">
        <f t="shared" ref="M281" si="21">P281/I281*100</f>
        <v>10.352941176470589</v>
      </c>
      <c r="N281" s="136">
        <f t="shared" ref="N281" si="22">P281/I281</f>
        <v>0.10352941176470588</v>
      </c>
      <c r="O281" s="136">
        <f t="shared" ref="O281" si="23">L281*M281/100</f>
        <v>9.6880733944954134</v>
      </c>
      <c r="P281" s="131">
        <v>528000</v>
      </c>
      <c r="Q281" s="159">
        <f t="shared" ref="Q281" si="24">L281*M281/100</f>
        <v>9.6880733944954134</v>
      </c>
      <c r="R281" s="160">
        <f t="shared" ref="R281" si="25">I281-P281</f>
        <v>4572000</v>
      </c>
      <c r="S281" s="109"/>
      <c r="T281" s="175" t="s">
        <v>139</v>
      </c>
    </row>
    <row r="282" spans="2:20" ht="20.25">
      <c r="B282" s="363" t="s">
        <v>80</v>
      </c>
      <c r="C282" s="364"/>
      <c r="D282" s="364"/>
      <c r="E282" s="364"/>
      <c r="F282" s="364"/>
      <c r="G282" s="364"/>
      <c r="H282" s="365"/>
      <c r="I282" s="140">
        <f>SUM(I280:I281)</f>
        <v>5450000</v>
      </c>
      <c r="J282" s="141" t="s">
        <v>81</v>
      </c>
      <c r="K282" s="142"/>
      <c r="L282" s="143">
        <f>SUM(L280:L281)</f>
        <v>100</v>
      </c>
      <c r="M282" s="153"/>
      <c r="N282" s="143">
        <f>SUM(N280:N281)</f>
        <v>0.10352941176470588</v>
      </c>
      <c r="O282" s="143">
        <f>SUM(O280:O281)</f>
        <v>9.6880733944954134</v>
      </c>
      <c r="P282" s="154">
        <f>SUM(P280:P281)</f>
        <v>528000</v>
      </c>
      <c r="Q282" s="163">
        <f>SUM(Q280:Q281)</f>
        <v>9.6880733944954134</v>
      </c>
      <c r="R282" s="164">
        <f>SUM(R280:R281)</f>
        <v>4922000</v>
      </c>
      <c r="S282" s="109"/>
    </row>
    <row r="283" spans="2:20">
      <c r="B283" s="109"/>
      <c r="C283" s="109"/>
      <c r="D283" s="109"/>
      <c r="E283" s="109"/>
      <c r="F283" s="108"/>
      <c r="G283" s="109"/>
      <c r="H283" s="109"/>
      <c r="I283" s="109"/>
      <c r="J283" s="109"/>
      <c r="K283" s="109"/>
      <c r="L283" s="109"/>
      <c r="M283" s="109"/>
      <c r="N283" s="109"/>
      <c r="O283" s="109"/>
      <c r="P283" s="109"/>
      <c r="Q283" s="109"/>
      <c r="R283" s="109"/>
      <c r="S283" s="109"/>
    </row>
    <row r="284" spans="2:20">
      <c r="B284" s="109"/>
      <c r="C284" s="109"/>
      <c r="D284" s="109"/>
      <c r="E284" s="109"/>
      <c r="F284" s="108"/>
      <c r="G284" s="109"/>
      <c r="H284" s="109"/>
      <c r="I284" s="146"/>
      <c r="J284" s="109"/>
      <c r="K284" s="109"/>
      <c r="L284" s="109"/>
      <c r="M284" s="109"/>
      <c r="N284" s="109"/>
      <c r="O284" s="128"/>
      <c r="P284" s="128" t="str">
        <f>P55</f>
        <v>Polebunging, 31 Januari 2025</v>
      </c>
      <c r="Q284" s="109"/>
      <c r="R284" s="109"/>
      <c r="S284" s="109"/>
    </row>
    <row r="285" spans="2:20">
      <c r="B285" s="109"/>
      <c r="C285" s="109"/>
      <c r="D285" s="109"/>
      <c r="E285" s="109"/>
      <c r="F285" s="108"/>
      <c r="G285" s="109"/>
      <c r="H285" s="109"/>
      <c r="I285" s="109"/>
      <c r="J285" s="109"/>
      <c r="K285" s="109"/>
      <c r="L285" s="109"/>
      <c r="M285" s="109"/>
      <c r="N285" s="109"/>
      <c r="O285" s="147"/>
      <c r="P285" s="147" t="s">
        <v>83</v>
      </c>
      <c r="Q285" s="109"/>
      <c r="R285" s="109"/>
      <c r="S285" s="109"/>
    </row>
    <row r="286" spans="2:20">
      <c r="B286" s="109"/>
      <c r="C286" s="109"/>
      <c r="D286" s="109"/>
      <c r="E286" s="109"/>
      <c r="F286" s="108"/>
      <c r="G286" s="109"/>
      <c r="H286" s="109"/>
      <c r="I286" s="146"/>
      <c r="J286" s="109"/>
      <c r="K286" s="109"/>
      <c r="L286" s="109"/>
      <c r="M286" s="109"/>
      <c r="N286" s="109"/>
      <c r="O286" s="147"/>
      <c r="P286" s="147"/>
      <c r="Q286" s="109"/>
      <c r="R286" s="109"/>
      <c r="S286" s="109"/>
    </row>
    <row r="287" spans="2:20">
      <c r="B287" s="109"/>
      <c r="C287" s="109"/>
      <c r="D287" s="109"/>
      <c r="E287" s="109"/>
      <c r="F287" s="108"/>
      <c r="G287" s="109"/>
      <c r="H287" s="109"/>
      <c r="I287" s="109"/>
      <c r="J287" s="109"/>
      <c r="K287" s="109"/>
      <c r="L287" s="109"/>
      <c r="M287" s="109"/>
      <c r="N287" s="109"/>
      <c r="O287" s="147"/>
      <c r="P287" s="147"/>
      <c r="Q287" s="109"/>
      <c r="R287" s="109"/>
      <c r="S287" s="109"/>
    </row>
    <row r="288" spans="2:20">
      <c r="B288" s="109"/>
      <c r="C288" s="109"/>
      <c r="D288" s="109"/>
      <c r="E288" s="109"/>
      <c r="F288" s="108"/>
      <c r="G288" s="109"/>
      <c r="H288" s="109"/>
      <c r="I288" s="109"/>
      <c r="J288" s="109"/>
      <c r="K288" s="109"/>
      <c r="L288" s="109"/>
      <c r="M288" s="109"/>
      <c r="N288" s="109"/>
      <c r="O288" s="109"/>
      <c r="P288" s="109"/>
      <c r="Q288" s="109"/>
      <c r="R288" s="109"/>
      <c r="S288" s="109"/>
    </row>
    <row r="289" spans="2:19">
      <c r="B289" s="109"/>
      <c r="C289" s="109"/>
      <c r="D289" s="109"/>
      <c r="E289" s="109"/>
      <c r="F289" s="108"/>
      <c r="G289" s="109"/>
      <c r="H289" s="109"/>
      <c r="I289" s="109"/>
      <c r="J289" s="109"/>
      <c r="K289" s="109"/>
      <c r="L289" s="109"/>
      <c r="M289" s="109"/>
      <c r="N289" s="109"/>
      <c r="O289" s="148"/>
      <c r="P289" s="148" t="s">
        <v>127</v>
      </c>
      <c r="Q289" s="109"/>
      <c r="R289" s="109"/>
      <c r="S289" s="109"/>
    </row>
    <row r="290" spans="2:19">
      <c r="B290" s="109"/>
      <c r="C290" s="109"/>
      <c r="D290" s="109"/>
      <c r="E290" s="109"/>
      <c r="F290" s="108"/>
      <c r="G290" s="109"/>
      <c r="H290" s="109"/>
      <c r="I290" s="109"/>
      <c r="J290" s="109"/>
      <c r="K290" s="109"/>
      <c r="L290" s="109"/>
      <c r="M290" s="109"/>
      <c r="N290" s="109"/>
      <c r="O290" s="128"/>
      <c r="P290" s="277" t="s">
        <v>128</v>
      </c>
      <c r="Q290" s="109"/>
      <c r="R290" s="109"/>
      <c r="S290" s="109"/>
    </row>
    <row r="291" spans="2:19">
      <c r="B291" s="105" t="s">
        <v>47</v>
      </c>
      <c r="C291" s="106"/>
      <c r="D291" s="106"/>
      <c r="E291" s="107"/>
      <c r="F291" s="108"/>
      <c r="G291" s="109"/>
      <c r="H291" s="109"/>
      <c r="I291" s="109"/>
      <c r="J291" s="109"/>
      <c r="K291" s="109"/>
      <c r="L291" s="109"/>
      <c r="M291" s="109"/>
      <c r="N291" s="109"/>
      <c r="O291" s="109"/>
      <c r="P291" s="109"/>
      <c r="Q291" s="109"/>
      <c r="R291" s="109"/>
      <c r="S291" s="109"/>
    </row>
    <row r="292" spans="2:19">
      <c r="B292" s="110" t="s">
        <v>48</v>
      </c>
      <c r="C292" s="111"/>
      <c r="D292" s="111"/>
      <c r="E292" s="112"/>
      <c r="F292" s="108"/>
      <c r="G292" s="109"/>
      <c r="H292" s="109"/>
      <c r="I292" s="109"/>
      <c r="J292" s="109"/>
      <c r="K292" s="109"/>
      <c r="L292" s="109"/>
      <c r="M292" s="109"/>
      <c r="N292" s="109"/>
      <c r="O292" s="109"/>
      <c r="P292" s="109"/>
      <c r="Q292" s="109"/>
      <c r="R292" s="109"/>
      <c r="S292" s="109"/>
    </row>
    <row r="293" spans="2:19" ht="16.5">
      <c r="B293" s="109"/>
      <c r="C293" s="109"/>
      <c r="D293" s="109"/>
      <c r="E293" s="109"/>
      <c r="F293" s="108"/>
      <c r="G293" s="109"/>
      <c r="H293" s="407" t="s">
        <v>49</v>
      </c>
      <c r="I293" s="407"/>
      <c r="J293" s="407"/>
      <c r="K293" s="407"/>
      <c r="L293" s="113"/>
      <c r="M293" s="113"/>
      <c r="N293" s="109"/>
      <c r="O293" s="109"/>
      <c r="P293" s="109"/>
      <c r="Q293" s="109"/>
      <c r="R293" s="109"/>
      <c r="S293" s="109"/>
    </row>
    <row r="294" spans="2:19" ht="16.5">
      <c r="B294" s="109"/>
      <c r="C294" s="109"/>
      <c r="D294" s="109"/>
      <c r="E294" s="109"/>
      <c r="F294" s="108"/>
      <c r="G294" s="109"/>
      <c r="H294" s="407" t="s">
        <v>50</v>
      </c>
      <c r="I294" s="407"/>
      <c r="J294" s="407"/>
      <c r="K294" s="407"/>
      <c r="L294" s="113"/>
      <c r="M294" s="113"/>
      <c r="N294" s="109"/>
      <c r="O294" s="109"/>
      <c r="P294" s="109"/>
      <c r="Q294" s="109"/>
      <c r="R294" s="109"/>
      <c r="S294" s="109"/>
    </row>
    <row r="295" spans="2:19" ht="16.5">
      <c r="B295" s="109"/>
      <c r="C295" s="109"/>
      <c r="D295" s="109"/>
      <c r="E295" s="109"/>
      <c r="F295" s="108"/>
      <c r="G295" s="109"/>
      <c r="H295" s="420" t="s">
        <v>247</v>
      </c>
      <c r="I295" s="407"/>
      <c r="J295" s="407"/>
      <c r="K295" s="407"/>
      <c r="L295" s="113"/>
      <c r="M295" s="113"/>
      <c r="N295" s="109"/>
      <c r="O295" s="109"/>
      <c r="P295" s="109"/>
      <c r="Q295" s="109"/>
      <c r="R295" s="109"/>
      <c r="S295" s="109"/>
    </row>
    <row r="296" spans="2:19" ht="16.5">
      <c r="B296" s="114" t="s">
        <v>52</v>
      </c>
      <c r="C296" s="114"/>
      <c r="D296" s="115" t="s">
        <v>3</v>
      </c>
      <c r="E296" s="109" t="s">
        <v>53</v>
      </c>
      <c r="F296" s="108"/>
      <c r="G296" s="109"/>
      <c r="H296" s="113"/>
      <c r="I296" s="113"/>
      <c r="J296" s="113"/>
      <c r="K296" s="113"/>
      <c r="L296" s="113"/>
      <c r="M296" s="113"/>
      <c r="N296" s="114"/>
      <c r="O296" s="114"/>
      <c r="P296" s="109"/>
      <c r="Q296" s="109"/>
      <c r="R296" s="109"/>
      <c r="S296" s="109"/>
    </row>
    <row r="297" spans="2:19" ht="16.5">
      <c r="B297" s="184" t="s">
        <v>54</v>
      </c>
      <c r="C297" s="114"/>
      <c r="D297" s="115" t="s">
        <v>3</v>
      </c>
      <c r="E297" s="109" t="s">
        <v>140</v>
      </c>
      <c r="F297" s="108"/>
      <c r="G297" s="109"/>
      <c r="H297" s="113"/>
      <c r="I297" s="113"/>
      <c r="J297" s="113"/>
      <c r="K297" s="113"/>
      <c r="L297" s="113"/>
      <c r="M297" s="113"/>
      <c r="N297" s="114"/>
      <c r="O297" s="114"/>
      <c r="P297" s="109"/>
      <c r="Q297" s="109"/>
      <c r="R297" s="109"/>
      <c r="S297" s="109"/>
    </row>
    <row r="298" spans="2:19" ht="16.899999999999999" customHeight="1">
      <c r="B298" s="184" t="s">
        <v>56</v>
      </c>
      <c r="C298" s="184"/>
      <c r="D298" s="185" t="s">
        <v>3</v>
      </c>
      <c r="E298" s="421" t="s">
        <v>141</v>
      </c>
      <c r="F298" s="421"/>
      <c r="G298" s="421"/>
      <c r="H298" s="421"/>
      <c r="I298" s="421"/>
      <c r="J298" s="421"/>
      <c r="K298" s="421"/>
      <c r="L298" s="113"/>
      <c r="M298" s="109"/>
      <c r="N298" s="109"/>
      <c r="O298" s="109"/>
      <c r="P298" s="114"/>
      <c r="Q298" s="114"/>
      <c r="R298" s="109"/>
      <c r="S298" s="109"/>
    </row>
    <row r="299" spans="2:19">
      <c r="B299" s="114" t="s">
        <v>58</v>
      </c>
      <c r="C299" s="114"/>
      <c r="D299" s="115" t="s">
        <v>3</v>
      </c>
      <c r="E299" s="109" t="s">
        <v>59</v>
      </c>
      <c r="F299" s="108"/>
      <c r="G299" s="109"/>
      <c r="H299" s="109"/>
      <c r="I299" s="109"/>
      <c r="J299" s="109"/>
      <c r="K299" s="109"/>
      <c r="L299" s="109"/>
      <c r="M299" s="109"/>
      <c r="N299" s="109" t="str">
        <f>N42</f>
        <v>Keadaan Bulan Januari 2025</v>
      </c>
      <c r="O299" s="109"/>
      <c r="P299" s="109"/>
      <c r="Q299" s="109"/>
      <c r="R299" s="109"/>
      <c r="S299" s="109"/>
    </row>
    <row r="300" spans="2:19">
      <c r="B300" s="114"/>
      <c r="C300" s="114"/>
      <c r="D300" s="114"/>
      <c r="E300" s="109"/>
      <c r="F300" s="108"/>
      <c r="G300" s="109"/>
      <c r="H300" s="109"/>
      <c r="I300" s="109"/>
      <c r="J300" s="109"/>
      <c r="K300" s="109"/>
      <c r="L300" s="109"/>
      <c r="M300" s="109"/>
      <c r="N300" s="109"/>
      <c r="O300" s="109"/>
      <c r="P300" s="108"/>
      <c r="Q300" s="108"/>
      <c r="R300" s="109"/>
      <c r="S300" s="109"/>
    </row>
    <row r="301" spans="2:19" ht="39" customHeight="1">
      <c r="B301" s="431" t="s">
        <v>61</v>
      </c>
      <c r="C301" s="377" t="s">
        <v>62</v>
      </c>
      <c r="D301" s="378"/>
      <c r="E301" s="379"/>
      <c r="F301" s="434" t="s">
        <v>63</v>
      </c>
      <c r="G301" s="353" t="s">
        <v>64</v>
      </c>
      <c r="H301" s="354"/>
      <c r="I301" s="368" t="s">
        <v>65</v>
      </c>
      <c r="J301" s="368" t="s">
        <v>66</v>
      </c>
      <c r="K301" s="368" t="s">
        <v>67</v>
      </c>
      <c r="L301" s="368" t="s">
        <v>68</v>
      </c>
      <c r="M301" s="395" t="s">
        <v>69</v>
      </c>
      <c r="N301" s="396"/>
      <c r="O301" s="395" t="s">
        <v>70</v>
      </c>
      <c r="P301" s="397"/>
      <c r="Q301" s="397"/>
      <c r="R301" s="405" t="s">
        <v>71</v>
      </c>
      <c r="S301" s="109"/>
    </row>
    <row r="302" spans="2:19">
      <c r="B302" s="432"/>
      <c r="C302" s="380"/>
      <c r="D302" s="381"/>
      <c r="E302" s="382"/>
      <c r="F302" s="435"/>
      <c r="G302" s="376" t="s">
        <v>72</v>
      </c>
      <c r="H302" s="376" t="s">
        <v>73</v>
      </c>
      <c r="I302" s="369"/>
      <c r="J302" s="376"/>
      <c r="K302" s="376"/>
      <c r="L302" s="402"/>
      <c r="M302" s="376" t="s">
        <v>16</v>
      </c>
      <c r="N302" s="404" t="s">
        <v>15</v>
      </c>
      <c r="O302" s="404" t="s">
        <v>16</v>
      </c>
      <c r="P302" s="398" t="s">
        <v>15</v>
      </c>
      <c r="Q302" s="399"/>
      <c r="R302" s="406"/>
      <c r="S302" s="109"/>
    </row>
    <row r="303" spans="2:19">
      <c r="B303" s="433"/>
      <c r="C303" s="383"/>
      <c r="D303" s="384"/>
      <c r="E303" s="385"/>
      <c r="F303" s="436"/>
      <c r="G303" s="400"/>
      <c r="H303" s="400"/>
      <c r="I303" s="370"/>
      <c r="J303" s="400"/>
      <c r="K303" s="400"/>
      <c r="L303" s="403"/>
      <c r="M303" s="370"/>
      <c r="N303" s="400"/>
      <c r="O303" s="400"/>
      <c r="P303" s="187" t="s">
        <v>74</v>
      </c>
      <c r="Q303" s="192" t="s">
        <v>18</v>
      </c>
      <c r="R303" s="406"/>
      <c r="S303" s="109"/>
    </row>
    <row r="304" spans="2:19" ht="15.75" thickBot="1">
      <c r="B304" s="118">
        <v>1</v>
      </c>
      <c r="C304" s="344">
        <v>2</v>
      </c>
      <c r="D304" s="345"/>
      <c r="E304" s="346"/>
      <c r="F304" s="120">
        <v>3</v>
      </c>
      <c r="G304" s="121">
        <v>4</v>
      </c>
      <c r="H304" s="121">
        <v>5</v>
      </c>
      <c r="I304" s="121">
        <v>6</v>
      </c>
      <c r="J304" s="121">
        <v>7</v>
      </c>
      <c r="K304" s="121">
        <v>8</v>
      </c>
      <c r="L304" s="121">
        <v>9</v>
      </c>
      <c r="M304" s="121">
        <v>10</v>
      </c>
      <c r="N304" s="121">
        <v>11</v>
      </c>
      <c r="O304" s="121">
        <v>12</v>
      </c>
      <c r="P304" s="121">
        <v>13</v>
      </c>
      <c r="Q304" s="119">
        <v>14</v>
      </c>
      <c r="R304" s="158">
        <v>15</v>
      </c>
      <c r="S304" s="109"/>
    </row>
    <row r="305" spans="2:20" ht="39" customHeight="1" thickBot="1">
      <c r="B305" s="186">
        <v>1</v>
      </c>
      <c r="C305" s="422" t="s">
        <v>142</v>
      </c>
      <c r="D305" s="423"/>
      <c r="E305" s="424"/>
      <c r="F305" s="123"/>
      <c r="G305" s="124" t="s">
        <v>76</v>
      </c>
      <c r="H305" s="124" t="s">
        <v>77</v>
      </c>
      <c r="I305" s="188">
        <v>36770000</v>
      </c>
      <c r="J305" s="189" t="s">
        <v>78</v>
      </c>
      <c r="K305" s="190" t="s">
        <v>78</v>
      </c>
      <c r="L305" s="283">
        <f>I305/I306*100</f>
        <v>100</v>
      </c>
      <c r="M305" s="284">
        <f>P305/I305*100</f>
        <v>34.675006799020942</v>
      </c>
      <c r="N305" s="285">
        <f>P305/I305</f>
        <v>0.34675006799020941</v>
      </c>
      <c r="O305" s="285">
        <f>L305*M305/100</f>
        <v>34.675006799020942</v>
      </c>
      <c r="P305" s="188">
        <v>12750000</v>
      </c>
      <c r="Q305" s="286">
        <f>L305*M305/100</f>
        <v>34.675006799020942</v>
      </c>
      <c r="R305" s="287">
        <f>I305-P305</f>
        <v>24020000</v>
      </c>
      <c r="S305" s="109"/>
      <c r="T305" s="452" t="s">
        <v>143</v>
      </c>
    </row>
    <row r="306" spans="2:20" ht="21" thickBot="1">
      <c r="B306" s="363" t="s">
        <v>80</v>
      </c>
      <c r="C306" s="364"/>
      <c r="D306" s="364"/>
      <c r="E306" s="364"/>
      <c r="F306" s="364"/>
      <c r="G306" s="364"/>
      <c r="H306" s="365"/>
      <c r="I306" s="140">
        <f>SUM(I305:I305)</f>
        <v>36770000</v>
      </c>
      <c r="J306" s="141" t="s">
        <v>81</v>
      </c>
      <c r="K306" s="142"/>
      <c r="L306" s="143">
        <f>SUM(L305:L305)</f>
        <v>100</v>
      </c>
      <c r="M306" s="153"/>
      <c r="N306" s="143">
        <f>SUM(N305:N305)</f>
        <v>0.34675006799020941</v>
      </c>
      <c r="O306" s="143">
        <f>SUM(O305:O305)</f>
        <v>34.675006799020942</v>
      </c>
      <c r="P306" s="154">
        <f>SUM(P305:P305)</f>
        <v>12750000</v>
      </c>
      <c r="Q306" s="163">
        <f>SUM(Q305:Q305)</f>
        <v>34.675006799020942</v>
      </c>
      <c r="R306" s="164">
        <f>SUM(R305:R305)</f>
        <v>24020000</v>
      </c>
      <c r="S306" s="109"/>
      <c r="T306" s="452"/>
    </row>
    <row r="307" spans="2:20">
      <c r="B307" s="109"/>
      <c r="C307" s="109"/>
      <c r="D307" s="109"/>
      <c r="E307" s="109"/>
      <c r="F307" s="108"/>
      <c r="G307" s="109"/>
      <c r="H307" s="109"/>
      <c r="I307" s="109"/>
      <c r="J307" s="109"/>
      <c r="K307" s="109"/>
      <c r="L307" s="109"/>
      <c r="M307" s="109"/>
      <c r="N307" s="109"/>
      <c r="O307" s="109"/>
      <c r="P307" s="109"/>
      <c r="Q307" s="109"/>
      <c r="R307" s="109"/>
      <c r="S307" s="109"/>
    </row>
    <row r="308" spans="2:20">
      <c r="B308" s="109"/>
      <c r="C308" s="109"/>
      <c r="D308" s="109"/>
      <c r="E308" s="109"/>
      <c r="F308" s="108"/>
      <c r="G308" s="109"/>
      <c r="H308" s="109"/>
      <c r="I308" s="146"/>
      <c r="J308" s="109"/>
      <c r="K308" s="109"/>
      <c r="L308" s="109"/>
      <c r="M308" s="109"/>
      <c r="N308" s="109"/>
      <c r="O308" s="128"/>
      <c r="P308" s="128" t="str">
        <f>P55</f>
        <v>Polebunging, 31 Januari 2025</v>
      </c>
      <c r="Q308" s="109"/>
      <c r="R308" s="109"/>
      <c r="S308" s="109"/>
    </row>
    <row r="309" spans="2:20">
      <c r="B309" s="109"/>
      <c r="C309" s="109"/>
      <c r="D309" s="109"/>
      <c r="E309" s="109"/>
      <c r="F309" s="108"/>
      <c r="G309" s="109"/>
      <c r="H309" s="109"/>
      <c r="I309" s="109"/>
      <c r="J309" s="109"/>
      <c r="K309" s="109"/>
      <c r="L309" s="109"/>
      <c r="M309" s="109"/>
      <c r="N309" s="109"/>
      <c r="O309" s="147"/>
      <c r="P309" s="147" t="s">
        <v>83</v>
      </c>
      <c r="Q309" s="109"/>
      <c r="R309" s="109"/>
      <c r="S309" s="109"/>
    </row>
    <row r="310" spans="2:20">
      <c r="B310" s="109"/>
      <c r="C310" s="109"/>
      <c r="D310" s="109"/>
      <c r="E310" s="109"/>
      <c r="F310" s="108"/>
      <c r="G310" s="109"/>
      <c r="H310" s="109"/>
      <c r="I310" s="146"/>
      <c r="J310" s="109"/>
      <c r="K310" s="109"/>
      <c r="L310" s="109"/>
      <c r="M310" s="109"/>
      <c r="N310" s="109"/>
      <c r="O310" s="147"/>
      <c r="P310" s="147"/>
      <c r="Q310" s="109"/>
      <c r="R310" s="109"/>
      <c r="S310" s="109"/>
    </row>
    <row r="311" spans="2:20">
      <c r="B311" s="109"/>
      <c r="C311" s="109"/>
      <c r="D311" s="109"/>
      <c r="E311" s="109"/>
      <c r="F311" s="108"/>
      <c r="G311" s="109"/>
      <c r="H311" s="109"/>
      <c r="I311" s="109"/>
      <c r="J311" s="109"/>
      <c r="K311" s="109"/>
      <c r="L311" s="109"/>
      <c r="M311" s="109"/>
      <c r="N311" s="109"/>
      <c r="O311" s="147"/>
      <c r="P311" s="147"/>
      <c r="Q311" s="109"/>
      <c r="R311" s="109"/>
      <c r="S311" s="109"/>
    </row>
    <row r="312" spans="2:20">
      <c r="B312" s="109"/>
      <c r="C312" s="109"/>
      <c r="D312" s="109"/>
      <c r="E312" s="109"/>
      <c r="F312" s="108"/>
      <c r="G312" s="109"/>
      <c r="H312" s="109"/>
      <c r="I312" s="109"/>
      <c r="J312" s="109"/>
      <c r="K312" s="109"/>
      <c r="L312" s="109"/>
      <c r="M312" s="109"/>
      <c r="N312" s="109"/>
      <c r="O312" s="109"/>
      <c r="P312" s="109"/>
      <c r="Q312" s="109"/>
      <c r="R312" s="109"/>
      <c r="S312" s="109"/>
    </row>
    <row r="313" spans="2:20">
      <c r="B313" s="109"/>
      <c r="C313" s="109"/>
      <c r="D313" s="109"/>
      <c r="E313" s="109"/>
      <c r="F313" s="108"/>
      <c r="G313" s="109"/>
      <c r="H313" s="109"/>
      <c r="I313" s="109"/>
      <c r="J313" s="109"/>
      <c r="K313" s="109"/>
      <c r="L313" s="109"/>
      <c r="M313" s="109"/>
      <c r="N313" s="109"/>
      <c r="O313" s="148"/>
      <c r="P313" s="195" t="s">
        <v>144</v>
      </c>
      <c r="Q313" s="109"/>
      <c r="R313" s="109"/>
      <c r="S313" s="109"/>
    </row>
    <row r="314" spans="2:20">
      <c r="B314" s="109"/>
      <c r="C314" s="109"/>
      <c r="D314" s="109"/>
      <c r="E314" s="109"/>
      <c r="F314" s="108"/>
      <c r="G314" s="109"/>
      <c r="H314" s="109"/>
      <c r="I314" s="109"/>
      <c r="J314" s="109"/>
      <c r="K314" s="109"/>
      <c r="L314" s="109"/>
      <c r="M314" s="109"/>
      <c r="N314" s="109"/>
      <c r="O314" s="128"/>
      <c r="P314" s="109" t="s">
        <v>145</v>
      </c>
      <c r="Q314" s="109"/>
      <c r="R314" s="109"/>
      <c r="S314" s="109"/>
    </row>
    <row r="315" spans="2:20">
      <c r="B315" s="105" t="s">
        <v>47</v>
      </c>
      <c r="C315" s="106"/>
      <c r="D315" s="106"/>
      <c r="E315" s="107"/>
      <c r="F315" s="108"/>
      <c r="G315" s="109"/>
      <c r="H315" s="109"/>
      <c r="I315" s="109"/>
      <c r="J315" s="109"/>
      <c r="K315" s="109"/>
      <c r="L315" s="109"/>
      <c r="M315" s="109"/>
      <c r="N315" s="109"/>
      <c r="O315" s="109"/>
      <c r="P315" s="109"/>
      <c r="Q315" s="109"/>
      <c r="R315" s="109"/>
      <c r="S315" s="109"/>
    </row>
    <row r="316" spans="2:20">
      <c r="B316" s="110" t="s">
        <v>48</v>
      </c>
      <c r="C316" s="111"/>
      <c r="D316" s="111"/>
      <c r="E316" s="112"/>
      <c r="F316" s="108"/>
      <c r="G316" s="109"/>
      <c r="H316" s="109"/>
      <c r="I316" s="109"/>
      <c r="J316" s="109"/>
      <c r="K316" s="109"/>
      <c r="L316" s="109"/>
      <c r="M316" s="109"/>
      <c r="N316" s="109"/>
      <c r="O316" s="109"/>
      <c r="P316" s="109"/>
      <c r="Q316" s="109"/>
      <c r="R316" s="109"/>
      <c r="S316" s="109"/>
    </row>
    <row r="317" spans="2:20" ht="16.5">
      <c r="B317" s="109"/>
      <c r="C317" s="109"/>
      <c r="D317" s="109"/>
      <c r="E317" s="109"/>
      <c r="F317" s="108"/>
      <c r="G317" s="109"/>
      <c r="H317" s="407" t="s">
        <v>49</v>
      </c>
      <c r="I317" s="407"/>
      <c r="J317" s="407"/>
      <c r="K317" s="407"/>
      <c r="L317" s="113"/>
      <c r="M317" s="113"/>
      <c r="N317" s="109"/>
      <c r="O317" s="109"/>
      <c r="P317" s="109"/>
      <c r="Q317" s="109"/>
      <c r="R317" s="109"/>
      <c r="S317" s="109"/>
    </row>
    <row r="318" spans="2:20" ht="16.5">
      <c r="B318" s="109"/>
      <c r="C318" s="109"/>
      <c r="D318" s="109"/>
      <c r="E318" s="109"/>
      <c r="F318" s="108"/>
      <c r="G318" s="109"/>
      <c r="H318" s="407" t="s">
        <v>50</v>
      </c>
      <c r="I318" s="407"/>
      <c r="J318" s="407"/>
      <c r="K318" s="407"/>
      <c r="L318" s="113"/>
      <c r="M318" s="113"/>
      <c r="N318" s="109"/>
      <c r="O318" s="109"/>
      <c r="P318" s="109"/>
      <c r="Q318" s="109"/>
      <c r="R318" s="109"/>
      <c r="S318" s="109"/>
    </row>
    <row r="319" spans="2:20" ht="16.5">
      <c r="B319" s="109"/>
      <c r="C319" s="109"/>
      <c r="D319" s="109"/>
      <c r="E319" s="109"/>
      <c r="F319" s="108"/>
      <c r="G319" s="109"/>
      <c r="H319" s="420" t="s">
        <v>247</v>
      </c>
      <c r="I319" s="407"/>
      <c r="J319" s="407"/>
      <c r="K319" s="407"/>
      <c r="L319" s="113"/>
      <c r="M319" s="113"/>
      <c r="N319" s="109"/>
      <c r="O319" s="109"/>
      <c r="P319" s="109"/>
      <c r="Q319" s="109"/>
      <c r="R319" s="109"/>
      <c r="S319" s="109"/>
    </row>
    <row r="320" spans="2:20" ht="16.5">
      <c r="B320" s="114" t="s">
        <v>52</v>
      </c>
      <c r="C320" s="114"/>
      <c r="D320" s="115" t="s">
        <v>3</v>
      </c>
      <c r="E320" s="109" t="s">
        <v>53</v>
      </c>
      <c r="F320" s="108"/>
      <c r="G320" s="109"/>
      <c r="H320" s="113"/>
      <c r="I320" s="113"/>
      <c r="J320" s="113"/>
      <c r="K320" s="113"/>
      <c r="L320" s="113"/>
      <c r="M320" s="113"/>
      <c r="N320" s="114"/>
      <c r="O320" s="114"/>
      <c r="P320" s="109"/>
      <c r="Q320" s="109"/>
      <c r="R320" s="109"/>
      <c r="S320" s="109"/>
    </row>
    <row r="321" spans="2:20" ht="16.5">
      <c r="B321" s="184" t="s">
        <v>54</v>
      </c>
      <c r="C321" s="114"/>
      <c r="D321" s="115" t="s">
        <v>3</v>
      </c>
      <c r="E321" s="109" t="s">
        <v>140</v>
      </c>
      <c r="F321" s="108"/>
      <c r="G321" s="109"/>
      <c r="H321" s="113"/>
      <c r="I321" s="113"/>
      <c r="J321" s="113"/>
      <c r="K321" s="113"/>
      <c r="L321" s="113"/>
      <c r="M321" s="113"/>
      <c r="N321" s="114"/>
      <c r="O321" s="114"/>
      <c r="P321" s="109"/>
      <c r="Q321" s="109"/>
      <c r="R321" s="109"/>
      <c r="S321" s="109"/>
    </row>
    <row r="322" spans="2:20" ht="16.5">
      <c r="B322" s="184" t="s">
        <v>56</v>
      </c>
      <c r="C322" s="184"/>
      <c r="D322" s="185" t="s">
        <v>3</v>
      </c>
      <c r="E322" s="421" t="s">
        <v>146</v>
      </c>
      <c r="F322" s="421"/>
      <c r="G322" s="421"/>
      <c r="H322" s="421"/>
      <c r="I322" s="421"/>
      <c r="J322" s="421"/>
      <c r="K322" s="421"/>
      <c r="L322" s="113"/>
      <c r="M322" s="109"/>
      <c r="N322" s="109"/>
      <c r="O322" s="109"/>
      <c r="P322" s="114"/>
      <c r="Q322" s="114"/>
      <c r="R322" s="109"/>
      <c r="S322" s="109"/>
    </row>
    <row r="323" spans="2:20">
      <c r="B323" s="114" t="s">
        <v>58</v>
      </c>
      <c r="C323" s="114"/>
      <c r="D323" s="115" t="s">
        <v>3</v>
      </c>
      <c r="E323" s="109" t="s">
        <v>59</v>
      </c>
      <c r="F323" s="108"/>
      <c r="G323" s="109"/>
      <c r="H323" s="109"/>
      <c r="I323" s="109"/>
      <c r="J323" s="109"/>
      <c r="K323" s="109"/>
      <c r="L323" s="109"/>
      <c r="M323" s="109"/>
      <c r="N323" s="109" t="str">
        <f>N42</f>
        <v>Keadaan Bulan Januari 2025</v>
      </c>
      <c r="O323" s="109"/>
      <c r="P323" s="109"/>
      <c r="Q323" s="109"/>
      <c r="R323" s="109"/>
      <c r="S323" s="109"/>
    </row>
    <row r="324" spans="2:20">
      <c r="B324" s="114"/>
      <c r="C324" s="114"/>
      <c r="D324" s="114"/>
      <c r="E324" s="109"/>
      <c r="F324" s="108"/>
      <c r="G324" s="109"/>
      <c r="H324" s="109"/>
      <c r="I324" s="109"/>
      <c r="J324" s="109"/>
      <c r="K324" s="109"/>
      <c r="L324" s="109"/>
      <c r="M324" s="109"/>
      <c r="N324" s="109"/>
      <c r="O324" s="109"/>
      <c r="P324" s="108"/>
      <c r="Q324" s="108"/>
      <c r="R324" s="109"/>
      <c r="S324" s="109"/>
    </row>
    <row r="325" spans="2:20" ht="48" customHeight="1">
      <c r="B325" s="431" t="s">
        <v>61</v>
      </c>
      <c r="C325" s="377" t="s">
        <v>62</v>
      </c>
      <c r="D325" s="378"/>
      <c r="E325" s="379"/>
      <c r="F325" s="434" t="s">
        <v>63</v>
      </c>
      <c r="G325" s="353" t="s">
        <v>64</v>
      </c>
      <c r="H325" s="354"/>
      <c r="I325" s="368" t="s">
        <v>65</v>
      </c>
      <c r="J325" s="368" t="s">
        <v>66</v>
      </c>
      <c r="K325" s="368" t="s">
        <v>67</v>
      </c>
      <c r="L325" s="368" t="s">
        <v>68</v>
      </c>
      <c r="M325" s="395" t="s">
        <v>69</v>
      </c>
      <c r="N325" s="396"/>
      <c r="O325" s="395" t="s">
        <v>70</v>
      </c>
      <c r="P325" s="397"/>
      <c r="Q325" s="397"/>
      <c r="R325" s="405" t="s">
        <v>71</v>
      </c>
      <c r="S325" s="109"/>
    </row>
    <row r="326" spans="2:20">
      <c r="B326" s="432"/>
      <c r="C326" s="380"/>
      <c r="D326" s="381"/>
      <c r="E326" s="382"/>
      <c r="F326" s="435"/>
      <c r="G326" s="376" t="s">
        <v>72</v>
      </c>
      <c r="H326" s="376" t="s">
        <v>73</v>
      </c>
      <c r="I326" s="369"/>
      <c r="J326" s="376"/>
      <c r="K326" s="376"/>
      <c r="L326" s="402"/>
      <c r="M326" s="376" t="s">
        <v>16</v>
      </c>
      <c r="N326" s="404" t="s">
        <v>15</v>
      </c>
      <c r="O326" s="404" t="s">
        <v>16</v>
      </c>
      <c r="P326" s="398" t="s">
        <v>15</v>
      </c>
      <c r="Q326" s="399"/>
      <c r="R326" s="406"/>
      <c r="S326" s="109"/>
    </row>
    <row r="327" spans="2:20">
      <c r="B327" s="433"/>
      <c r="C327" s="383"/>
      <c r="D327" s="384"/>
      <c r="E327" s="385"/>
      <c r="F327" s="436"/>
      <c r="G327" s="400"/>
      <c r="H327" s="400"/>
      <c r="I327" s="370"/>
      <c r="J327" s="400"/>
      <c r="K327" s="400"/>
      <c r="L327" s="403"/>
      <c r="M327" s="370"/>
      <c r="N327" s="400"/>
      <c r="O327" s="400"/>
      <c r="P327" s="187" t="s">
        <v>74</v>
      </c>
      <c r="Q327" s="192" t="s">
        <v>18</v>
      </c>
      <c r="R327" s="406"/>
      <c r="S327" s="109"/>
    </row>
    <row r="328" spans="2:20">
      <c r="B328" s="118">
        <v>1</v>
      </c>
      <c r="C328" s="344">
        <v>2</v>
      </c>
      <c r="D328" s="345"/>
      <c r="E328" s="346"/>
      <c r="F328" s="120">
        <v>3</v>
      </c>
      <c r="G328" s="121">
        <v>4</v>
      </c>
      <c r="H328" s="121">
        <v>5</v>
      </c>
      <c r="I328" s="121">
        <v>6</v>
      </c>
      <c r="J328" s="121">
        <v>7</v>
      </c>
      <c r="K328" s="121">
        <v>8</v>
      </c>
      <c r="L328" s="121">
        <v>9</v>
      </c>
      <c r="M328" s="121">
        <v>10</v>
      </c>
      <c r="N328" s="121">
        <v>11</v>
      </c>
      <c r="O328" s="121">
        <v>12</v>
      </c>
      <c r="P328" s="121">
        <v>13</v>
      </c>
      <c r="Q328" s="119">
        <v>14</v>
      </c>
      <c r="R328" s="158">
        <v>15</v>
      </c>
      <c r="S328" s="109"/>
    </row>
    <row r="329" spans="2:20" ht="46.15" customHeight="1">
      <c r="B329" s="186">
        <v>1</v>
      </c>
      <c r="C329" s="422" t="s">
        <v>147</v>
      </c>
      <c r="D329" s="423"/>
      <c r="E329" s="424"/>
      <c r="F329" s="123"/>
      <c r="G329" s="124" t="s">
        <v>76</v>
      </c>
      <c r="H329" s="124" t="s">
        <v>77</v>
      </c>
      <c r="I329" s="188">
        <v>19640000</v>
      </c>
      <c r="J329" s="189" t="s">
        <v>78</v>
      </c>
      <c r="K329" s="190" t="s">
        <v>78</v>
      </c>
      <c r="L329" s="134">
        <f>I329/I330*100</f>
        <v>100</v>
      </c>
      <c r="M329" s="135">
        <f>P329/I329*100</f>
        <v>3.4215885947046845</v>
      </c>
      <c r="N329" s="136">
        <f>P329/I329</f>
        <v>3.4215885947046845E-2</v>
      </c>
      <c r="O329" s="136">
        <f>L329*M329/100</f>
        <v>3.4215885947046845</v>
      </c>
      <c r="P329" s="131">
        <v>672000</v>
      </c>
      <c r="Q329" s="159">
        <f>L329*M329/100</f>
        <v>3.4215885947046845</v>
      </c>
      <c r="R329" s="160">
        <f>I329-P329</f>
        <v>18968000</v>
      </c>
      <c r="S329" s="109"/>
      <c r="T329" s="175" t="s">
        <v>148</v>
      </c>
    </row>
    <row r="330" spans="2:20" ht="20.25">
      <c r="B330" s="363" t="s">
        <v>80</v>
      </c>
      <c r="C330" s="364"/>
      <c r="D330" s="364"/>
      <c r="E330" s="364"/>
      <c r="F330" s="364"/>
      <c r="G330" s="364"/>
      <c r="H330" s="365"/>
      <c r="I330" s="140">
        <f>SUM(I329:I329)</f>
        <v>19640000</v>
      </c>
      <c r="J330" s="141" t="s">
        <v>81</v>
      </c>
      <c r="K330" s="142"/>
      <c r="L330" s="143">
        <f>SUM(L329:L329)</f>
        <v>100</v>
      </c>
      <c r="M330" s="153"/>
      <c r="N330" s="143">
        <f>SUM(N329:N329)</f>
        <v>3.4215885947046845E-2</v>
      </c>
      <c r="O330" s="143">
        <f>SUM(O329:O329)</f>
        <v>3.4215885947046845</v>
      </c>
      <c r="P330" s="154">
        <f>SUM(P329:P329)</f>
        <v>672000</v>
      </c>
      <c r="Q330" s="163">
        <f>SUM(Q329:Q329)</f>
        <v>3.4215885947046845</v>
      </c>
      <c r="R330" s="164">
        <f>SUM(R329:R329)</f>
        <v>18968000</v>
      </c>
      <c r="S330" s="109"/>
    </row>
    <row r="331" spans="2:20">
      <c r="B331" s="109"/>
      <c r="C331" s="109"/>
      <c r="D331" s="109"/>
      <c r="E331" s="109"/>
      <c r="F331" s="108"/>
      <c r="G331" s="109"/>
      <c r="H331" s="109"/>
      <c r="I331" s="109"/>
      <c r="J331" s="109"/>
      <c r="K331" s="109"/>
      <c r="L331" s="109"/>
      <c r="M331" s="109"/>
      <c r="N331" s="109"/>
      <c r="O331" s="109"/>
      <c r="P331" s="109"/>
      <c r="Q331" s="109"/>
      <c r="R331" s="109"/>
      <c r="S331" s="109"/>
    </row>
    <row r="332" spans="2:20">
      <c r="B332" s="109"/>
      <c r="C332" s="109"/>
      <c r="D332" s="109"/>
      <c r="E332" s="109"/>
      <c r="F332" s="108"/>
      <c r="G332" s="109"/>
      <c r="H332" s="109"/>
      <c r="I332" s="146"/>
      <c r="J332" s="109"/>
      <c r="K332" s="109"/>
      <c r="L332" s="109"/>
      <c r="M332" s="109"/>
      <c r="N332" s="109"/>
      <c r="O332" s="128"/>
      <c r="P332" s="128" t="str">
        <f>P55</f>
        <v>Polebunging, 31 Januari 2025</v>
      </c>
      <c r="Q332" s="109"/>
      <c r="R332" s="109"/>
      <c r="S332" s="109"/>
    </row>
    <row r="333" spans="2:20">
      <c r="B333" s="109"/>
      <c r="C333" s="109"/>
      <c r="D333" s="109"/>
      <c r="E333" s="109"/>
      <c r="F333" s="108"/>
      <c r="G333" s="109"/>
      <c r="H333" s="109"/>
      <c r="I333" s="109"/>
      <c r="J333" s="109"/>
      <c r="K333" s="109"/>
      <c r="L333" s="109"/>
      <c r="M333" s="109"/>
      <c r="N333" s="109"/>
      <c r="O333" s="147"/>
      <c r="P333" s="147" t="s">
        <v>83</v>
      </c>
      <c r="Q333" s="109"/>
      <c r="R333" s="109"/>
      <c r="S333" s="109"/>
    </row>
    <row r="334" spans="2:20">
      <c r="B334" s="109"/>
      <c r="C334" s="109"/>
      <c r="D334" s="109"/>
      <c r="E334" s="109"/>
      <c r="F334" s="108"/>
      <c r="G334" s="109"/>
      <c r="H334" s="109"/>
      <c r="I334" s="146"/>
      <c r="J334" s="109"/>
      <c r="K334" s="109"/>
      <c r="L334" s="109"/>
      <c r="M334" s="109"/>
      <c r="N334" s="109"/>
      <c r="O334" s="147"/>
      <c r="P334" s="147"/>
      <c r="Q334" s="109"/>
      <c r="R334" s="109"/>
      <c r="S334" s="109"/>
    </row>
    <row r="335" spans="2:20">
      <c r="B335" s="109"/>
      <c r="C335" s="109"/>
      <c r="D335" s="109"/>
      <c r="E335" s="109"/>
      <c r="F335" s="108"/>
      <c r="G335" s="109"/>
      <c r="H335" s="109"/>
      <c r="I335" s="109"/>
      <c r="J335" s="109"/>
      <c r="K335" s="109"/>
      <c r="L335" s="109"/>
      <c r="M335" s="109"/>
      <c r="N335" s="109"/>
      <c r="O335" s="147"/>
      <c r="P335" s="147"/>
      <c r="Q335" s="109"/>
      <c r="R335" s="109"/>
      <c r="S335" s="109"/>
    </row>
    <row r="336" spans="2:20">
      <c r="B336" s="109"/>
      <c r="C336" s="109"/>
      <c r="D336" s="109"/>
      <c r="E336" s="109"/>
      <c r="F336" s="108"/>
      <c r="G336" s="109"/>
      <c r="H336" s="109"/>
      <c r="I336" s="109"/>
      <c r="J336" s="109"/>
      <c r="K336" s="109"/>
      <c r="L336" s="109"/>
      <c r="M336" s="109"/>
      <c r="N336" s="109"/>
      <c r="O336" s="109"/>
      <c r="P336" s="109"/>
      <c r="Q336" s="109"/>
      <c r="R336" s="109"/>
      <c r="S336" s="109"/>
    </row>
    <row r="337" spans="2:19">
      <c r="B337" s="109"/>
      <c r="C337" s="109"/>
      <c r="D337" s="109"/>
      <c r="E337" s="109"/>
      <c r="F337" s="108"/>
      <c r="G337" s="109"/>
      <c r="H337" s="109"/>
      <c r="I337" s="109"/>
      <c r="J337" s="109"/>
      <c r="K337" s="109"/>
      <c r="L337" s="109"/>
      <c r="M337" s="109"/>
      <c r="N337" s="109"/>
      <c r="O337" s="148"/>
      <c r="P337" s="195" t="s">
        <v>144</v>
      </c>
      <c r="Q337" s="109"/>
      <c r="R337" s="109"/>
      <c r="S337" s="109"/>
    </row>
    <row r="338" spans="2:19">
      <c r="B338" s="109"/>
      <c r="C338" s="109"/>
      <c r="D338" s="109"/>
      <c r="E338" s="109"/>
      <c r="F338" s="108"/>
      <c r="G338" s="109"/>
      <c r="H338" s="109"/>
      <c r="I338" s="109"/>
      <c r="J338" s="109"/>
      <c r="K338" s="109"/>
      <c r="L338" s="109"/>
      <c r="M338" s="109"/>
      <c r="N338" s="109"/>
      <c r="O338" s="128"/>
      <c r="P338" s="109" t="s">
        <v>145</v>
      </c>
      <c r="Q338" s="109"/>
      <c r="R338" s="109"/>
      <c r="S338" s="109"/>
    </row>
    <row r="339" spans="2:19">
      <c r="B339" s="105" t="s">
        <v>47</v>
      </c>
      <c r="C339" s="106"/>
      <c r="D339" s="106"/>
      <c r="E339" s="107"/>
      <c r="F339" s="108"/>
      <c r="G339" s="109"/>
      <c r="H339" s="109"/>
      <c r="I339" s="109"/>
      <c r="J339" s="109"/>
      <c r="K339" s="109"/>
      <c r="L339" s="109"/>
      <c r="M339" s="109"/>
      <c r="N339" s="109"/>
      <c r="O339" s="109"/>
      <c r="P339" s="109"/>
      <c r="Q339" s="109"/>
      <c r="R339" s="109"/>
      <c r="S339" s="109"/>
    </row>
    <row r="340" spans="2:19">
      <c r="B340" s="110" t="s">
        <v>48</v>
      </c>
      <c r="C340" s="111"/>
      <c r="D340" s="111"/>
      <c r="E340" s="112"/>
      <c r="F340" s="108"/>
      <c r="G340" s="109"/>
      <c r="H340" s="109"/>
      <c r="I340" s="109"/>
      <c r="J340" s="109"/>
      <c r="K340" s="109"/>
      <c r="L340" s="109"/>
      <c r="M340" s="109"/>
      <c r="N340" s="109"/>
      <c r="O340" s="109"/>
      <c r="P340" s="109"/>
      <c r="Q340" s="109"/>
      <c r="R340" s="109"/>
      <c r="S340" s="109"/>
    </row>
    <row r="341" spans="2:19" ht="16.5">
      <c r="B341" s="109"/>
      <c r="C341" s="109"/>
      <c r="D341" s="109"/>
      <c r="E341" s="109"/>
      <c r="F341" s="108"/>
      <c r="G341" s="109"/>
      <c r="H341" s="407" t="s">
        <v>49</v>
      </c>
      <c r="I341" s="407"/>
      <c r="J341" s="407"/>
      <c r="K341" s="407"/>
      <c r="L341" s="113"/>
      <c r="M341" s="113"/>
      <c r="N341" s="109"/>
      <c r="O341" s="109"/>
      <c r="P341" s="109"/>
      <c r="Q341" s="109"/>
      <c r="R341" s="109"/>
      <c r="S341" s="109"/>
    </row>
    <row r="342" spans="2:19" ht="16.5">
      <c r="B342" s="109"/>
      <c r="C342" s="109"/>
      <c r="D342" s="109"/>
      <c r="E342" s="109"/>
      <c r="F342" s="108"/>
      <c r="G342" s="109"/>
      <c r="H342" s="407" t="s">
        <v>50</v>
      </c>
      <c r="I342" s="407"/>
      <c r="J342" s="407"/>
      <c r="K342" s="407"/>
      <c r="L342" s="113"/>
      <c r="M342" s="113"/>
      <c r="N342" s="109"/>
      <c r="O342" s="109"/>
      <c r="P342" s="109"/>
      <c r="Q342" s="109"/>
      <c r="R342" s="109"/>
      <c r="S342" s="109"/>
    </row>
    <row r="343" spans="2:19" ht="16.5">
      <c r="B343" s="109"/>
      <c r="C343" s="109"/>
      <c r="D343" s="109"/>
      <c r="E343" s="109"/>
      <c r="F343" s="108"/>
      <c r="G343" s="109"/>
      <c r="H343" s="420" t="s">
        <v>247</v>
      </c>
      <c r="I343" s="407"/>
      <c r="J343" s="407"/>
      <c r="K343" s="407"/>
      <c r="L343" s="113"/>
      <c r="M343" s="113"/>
      <c r="N343" s="109"/>
      <c r="O343" s="109"/>
      <c r="P343" s="109"/>
      <c r="Q343" s="109"/>
      <c r="R343" s="109"/>
      <c r="S343" s="109"/>
    </row>
    <row r="344" spans="2:19" ht="16.5">
      <c r="B344" s="114" t="s">
        <v>52</v>
      </c>
      <c r="C344" s="114"/>
      <c r="D344" s="115" t="s">
        <v>3</v>
      </c>
      <c r="E344" s="109" t="s">
        <v>53</v>
      </c>
      <c r="F344" s="108"/>
      <c r="G344" s="109"/>
      <c r="H344" s="113"/>
      <c r="I344" s="113"/>
      <c r="J344" s="113"/>
      <c r="K344" s="113"/>
      <c r="L344" s="113"/>
      <c r="M344" s="113"/>
      <c r="N344" s="114"/>
      <c r="O344" s="114"/>
      <c r="P344" s="109"/>
      <c r="Q344" s="109"/>
      <c r="R344" s="109"/>
      <c r="S344" s="109"/>
    </row>
    <row r="345" spans="2:19" ht="16.5">
      <c r="B345" s="184" t="s">
        <v>54</v>
      </c>
      <c r="C345" s="114"/>
      <c r="D345" s="115" t="s">
        <v>3</v>
      </c>
      <c r="E345" s="109" t="s">
        <v>140</v>
      </c>
      <c r="F345" s="108"/>
      <c r="G345" s="109"/>
      <c r="H345" s="113"/>
      <c r="I345" s="113"/>
      <c r="J345" s="113"/>
      <c r="K345" s="113"/>
      <c r="L345" s="113"/>
      <c r="M345" s="113"/>
      <c r="N345" s="114"/>
      <c r="O345" s="114"/>
      <c r="P345" s="109"/>
      <c r="Q345" s="109"/>
      <c r="R345" s="109"/>
      <c r="S345" s="109"/>
    </row>
    <row r="346" spans="2:19" ht="16.5">
      <c r="B346" s="184" t="s">
        <v>56</v>
      </c>
      <c r="C346" s="184"/>
      <c r="D346" s="185" t="s">
        <v>3</v>
      </c>
      <c r="E346" s="421" t="s">
        <v>34</v>
      </c>
      <c r="F346" s="421"/>
      <c r="G346" s="421"/>
      <c r="H346" s="421"/>
      <c r="I346" s="421"/>
      <c r="J346" s="421"/>
      <c r="K346" s="421"/>
      <c r="L346" s="113"/>
      <c r="M346" s="109"/>
      <c r="N346" s="109"/>
      <c r="O346" s="109"/>
      <c r="P346" s="114"/>
      <c r="Q346" s="114"/>
      <c r="R346" s="109"/>
      <c r="S346" s="109"/>
    </row>
    <row r="347" spans="2:19">
      <c r="B347" s="114" t="s">
        <v>58</v>
      </c>
      <c r="C347" s="114"/>
      <c r="D347" s="115" t="s">
        <v>3</v>
      </c>
      <c r="E347" s="109" t="s">
        <v>59</v>
      </c>
      <c r="F347" s="108"/>
      <c r="G347" s="109"/>
      <c r="H347" s="109"/>
      <c r="I347" s="109"/>
      <c r="J347" s="109"/>
      <c r="K347" s="109"/>
      <c r="L347" s="109"/>
      <c r="M347" s="109"/>
      <c r="N347" s="109" t="str">
        <f>N323</f>
        <v>Keadaan Bulan Januari 2025</v>
      </c>
      <c r="O347" s="109"/>
      <c r="P347" s="109"/>
      <c r="Q347" s="109"/>
      <c r="R347" s="109"/>
      <c r="S347" s="109"/>
    </row>
    <row r="348" spans="2:19">
      <c r="B348" s="114"/>
      <c r="C348" s="114"/>
      <c r="D348" s="114"/>
      <c r="E348" s="109"/>
      <c r="F348" s="108"/>
      <c r="G348" s="109"/>
      <c r="H348" s="109"/>
      <c r="I348" s="109"/>
      <c r="J348" s="109"/>
      <c r="K348" s="109"/>
      <c r="L348" s="109"/>
      <c r="M348" s="109"/>
      <c r="N348" s="109"/>
      <c r="O348" s="109"/>
      <c r="P348" s="108"/>
      <c r="Q348" s="108"/>
      <c r="R348" s="109"/>
      <c r="S348" s="109"/>
    </row>
    <row r="349" spans="2:19" ht="38.25" customHeight="1">
      <c r="B349" s="431" t="s">
        <v>61</v>
      </c>
      <c r="C349" s="377" t="s">
        <v>62</v>
      </c>
      <c r="D349" s="378"/>
      <c r="E349" s="379"/>
      <c r="F349" s="434" t="s">
        <v>63</v>
      </c>
      <c r="G349" s="353" t="s">
        <v>64</v>
      </c>
      <c r="H349" s="354"/>
      <c r="I349" s="368" t="s">
        <v>65</v>
      </c>
      <c r="J349" s="368" t="s">
        <v>66</v>
      </c>
      <c r="K349" s="368" t="s">
        <v>67</v>
      </c>
      <c r="L349" s="368" t="s">
        <v>68</v>
      </c>
      <c r="M349" s="395" t="s">
        <v>69</v>
      </c>
      <c r="N349" s="396"/>
      <c r="O349" s="395" t="s">
        <v>70</v>
      </c>
      <c r="P349" s="397"/>
      <c r="Q349" s="397"/>
      <c r="R349" s="405" t="s">
        <v>71</v>
      </c>
      <c r="S349" s="109"/>
    </row>
    <row r="350" spans="2:19">
      <c r="B350" s="432"/>
      <c r="C350" s="380"/>
      <c r="D350" s="381"/>
      <c r="E350" s="382"/>
      <c r="F350" s="435"/>
      <c r="G350" s="376" t="s">
        <v>72</v>
      </c>
      <c r="H350" s="376" t="s">
        <v>73</v>
      </c>
      <c r="I350" s="369"/>
      <c r="J350" s="376"/>
      <c r="K350" s="376"/>
      <c r="L350" s="402"/>
      <c r="M350" s="376" t="s">
        <v>16</v>
      </c>
      <c r="N350" s="404" t="s">
        <v>15</v>
      </c>
      <c r="O350" s="404" t="s">
        <v>16</v>
      </c>
      <c r="P350" s="398" t="s">
        <v>15</v>
      </c>
      <c r="Q350" s="399"/>
      <c r="R350" s="406"/>
      <c r="S350" s="109"/>
    </row>
    <row r="351" spans="2:19">
      <c r="B351" s="433"/>
      <c r="C351" s="383"/>
      <c r="D351" s="384"/>
      <c r="E351" s="385"/>
      <c r="F351" s="436"/>
      <c r="G351" s="400"/>
      <c r="H351" s="400"/>
      <c r="I351" s="370"/>
      <c r="J351" s="400"/>
      <c r="K351" s="400"/>
      <c r="L351" s="403"/>
      <c r="M351" s="370"/>
      <c r="N351" s="400"/>
      <c r="O351" s="400"/>
      <c r="P351" s="187" t="s">
        <v>74</v>
      </c>
      <c r="Q351" s="192" t="s">
        <v>18</v>
      </c>
      <c r="R351" s="406"/>
      <c r="S351" s="109"/>
    </row>
    <row r="352" spans="2:19">
      <c r="B352" s="118">
        <v>1</v>
      </c>
      <c r="C352" s="344">
        <v>2</v>
      </c>
      <c r="D352" s="345"/>
      <c r="E352" s="346"/>
      <c r="F352" s="120">
        <v>3</v>
      </c>
      <c r="G352" s="121">
        <v>4</v>
      </c>
      <c r="H352" s="121">
        <v>5</v>
      </c>
      <c r="I352" s="121">
        <v>6</v>
      </c>
      <c r="J352" s="121">
        <v>7</v>
      </c>
      <c r="K352" s="121">
        <v>8</v>
      </c>
      <c r="L352" s="121">
        <v>9</v>
      </c>
      <c r="M352" s="121">
        <v>10</v>
      </c>
      <c r="N352" s="121">
        <v>11</v>
      </c>
      <c r="O352" s="121">
        <v>12</v>
      </c>
      <c r="P352" s="121">
        <v>13</v>
      </c>
      <c r="Q352" s="119">
        <v>14</v>
      </c>
      <c r="R352" s="158">
        <v>15</v>
      </c>
      <c r="S352" s="109"/>
    </row>
    <row r="353" spans="2:19" ht="63" customHeight="1">
      <c r="B353" s="186">
        <v>1</v>
      </c>
      <c r="C353" s="422" t="s">
        <v>149</v>
      </c>
      <c r="D353" s="423"/>
      <c r="E353" s="424"/>
      <c r="F353" s="123"/>
      <c r="G353" s="124" t="s">
        <v>76</v>
      </c>
      <c r="H353" s="124" t="s">
        <v>77</v>
      </c>
      <c r="I353" s="188">
        <v>2920000</v>
      </c>
      <c r="J353" s="189" t="s">
        <v>78</v>
      </c>
      <c r="K353" s="190" t="s">
        <v>78</v>
      </c>
      <c r="L353" s="134">
        <f>I353/I354*100</f>
        <v>100</v>
      </c>
      <c r="M353" s="135">
        <f>P353/I353*100</f>
        <v>0</v>
      </c>
      <c r="N353" s="136">
        <f>P353/I353</f>
        <v>0</v>
      </c>
      <c r="O353" s="136">
        <f>L353*M353/100</f>
        <v>0</v>
      </c>
      <c r="P353" s="131"/>
      <c r="Q353" s="159">
        <f>L353*M353/100</f>
        <v>0</v>
      </c>
      <c r="R353" s="160">
        <f>I353-P353</f>
        <v>2920000</v>
      </c>
      <c r="S353" s="109"/>
    </row>
    <row r="354" spans="2:19" ht="20.25">
      <c r="B354" s="363" t="s">
        <v>80</v>
      </c>
      <c r="C354" s="364"/>
      <c r="D354" s="364"/>
      <c r="E354" s="364"/>
      <c r="F354" s="364"/>
      <c r="G354" s="364"/>
      <c r="H354" s="365"/>
      <c r="I354" s="140">
        <f>SUM(I353:I353)</f>
        <v>2920000</v>
      </c>
      <c r="J354" s="141" t="s">
        <v>81</v>
      </c>
      <c r="K354" s="142"/>
      <c r="L354" s="143">
        <f>SUM(L353:L353)</f>
        <v>100</v>
      </c>
      <c r="M354" s="153"/>
      <c r="N354" s="143">
        <f>SUM(N353:N353)</f>
        <v>0</v>
      </c>
      <c r="O354" s="143">
        <f>SUM(O353:O353)</f>
        <v>0</v>
      </c>
      <c r="P354" s="154">
        <f>SUM(P353:P353)</f>
        <v>0</v>
      </c>
      <c r="Q354" s="163">
        <f>SUM(Q353:Q353)</f>
        <v>0</v>
      </c>
      <c r="R354" s="164">
        <f>SUM(R353:R353)</f>
        <v>2920000</v>
      </c>
      <c r="S354" s="109"/>
    </row>
    <row r="355" spans="2:19">
      <c r="B355" s="109"/>
      <c r="C355" s="109"/>
      <c r="D355" s="109"/>
      <c r="E355" s="109"/>
      <c r="F355" s="108"/>
      <c r="G355" s="109"/>
      <c r="H355" s="109"/>
      <c r="I355" s="109"/>
      <c r="J355" s="109"/>
      <c r="K355" s="109"/>
      <c r="L355" s="109"/>
      <c r="M355" s="109"/>
      <c r="N355" s="109"/>
      <c r="O355" s="109"/>
      <c r="P355" s="109"/>
      <c r="Q355" s="109"/>
      <c r="R355" s="109"/>
      <c r="S355" s="109"/>
    </row>
    <row r="356" spans="2:19">
      <c r="B356" s="109"/>
      <c r="C356" s="109"/>
      <c r="D356" s="109"/>
      <c r="E356" s="109"/>
      <c r="F356" s="108"/>
      <c r="G356" s="109"/>
      <c r="H356" s="109"/>
      <c r="I356" s="146"/>
      <c r="J356" s="109"/>
      <c r="K356" s="109"/>
      <c r="L356" s="109"/>
      <c r="M356" s="109"/>
      <c r="N356" s="109"/>
      <c r="O356" s="128"/>
      <c r="P356" s="128" t="str">
        <f>P55</f>
        <v>Polebunging, 31 Januari 2025</v>
      </c>
      <c r="Q356" s="109"/>
      <c r="R356" s="109"/>
      <c r="S356" s="109"/>
    </row>
    <row r="357" spans="2:19">
      <c r="B357" s="109"/>
      <c r="C357" s="109"/>
      <c r="D357" s="109"/>
      <c r="E357" s="109"/>
      <c r="F357" s="108"/>
      <c r="G357" s="109"/>
      <c r="H357" s="109"/>
      <c r="I357" s="109"/>
      <c r="J357" s="109"/>
      <c r="K357" s="109"/>
      <c r="L357" s="109"/>
      <c r="M357" s="109"/>
      <c r="N357" s="109"/>
      <c r="O357" s="147"/>
      <c r="P357" s="147" t="s">
        <v>83</v>
      </c>
      <c r="Q357" s="109"/>
      <c r="R357" s="109"/>
      <c r="S357" s="109"/>
    </row>
    <row r="358" spans="2:19">
      <c r="B358" s="109"/>
      <c r="C358" s="109"/>
      <c r="D358" s="109"/>
      <c r="E358" s="109"/>
      <c r="F358" s="108"/>
      <c r="G358" s="109"/>
      <c r="H358" s="109"/>
      <c r="I358" s="146"/>
      <c r="J358" s="109"/>
      <c r="K358" s="109"/>
      <c r="L358" s="109"/>
      <c r="M358" s="109"/>
      <c r="N358" s="109"/>
      <c r="O358" s="147"/>
      <c r="P358" s="147"/>
      <c r="Q358" s="109"/>
      <c r="R358" s="109"/>
      <c r="S358" s="109"/>
    </row>
    <row r="359" spans="2:19">
      <c r="B359" s="109"/>
      <c r="C359" s="109"/>
      <c r="D359" s="109"/>
      <c r="E359" s="109"/>
      <c r="F359" s="108"/>
      <c r="G359" s="109"/>
      <c r="H359" s="109"/>
      <c r="I359" s="109"/>
      <c r="J359" s="109"/>
      <c r="K359" s="109"/>
      <c r="L359" s="109"/>
      <c r="M359" s="109"/>
      <c r="N359" s="109"/>
      <c r="O359" s="147"/>
      <c r="P359" s="147"/>
      <c r="Q359" s="109"/>
      <c r="R359" s="109"/>
      <c r="S359" s="109"/>
    </row>
    <row r="360" spans="2:19">
      <c r="B360" s="109"/>
      <c r="C360" s="109"/>
      <c r="D360" s="109"/>
      <c r="E360" s="109"/>
      <c r="F360" s="108"/>
      <c r="G360" s="109"/>
      <c r="H360" s="109"/>
      <c r="I360" s="109"/>
      <c r="J360" s="109"/>
      <c r="K360" s="109"/>
      <c r="L360" s="109"/>
      <c r="M360" s="109"/>
      <c r="N360" s="109"/>
      <c r="O360" s="109"/>
      <c r="P360" s="109"/>
      <c r="Q360" s="109"/>
      <c r="R360" s="109"/>
      <c r="S360" s="109"/>
    </row>
    <row r="361" spans="2:19">
      <c r="B361" s="109"/>
      <c r="C361" s="109"/>
      <c r="D361" s="109"/>
      <c r="E361" s="109"/>
      <c r="F361" s="108"/>
      <c r="G361" s="109"/>
      <c r="H361" s="109"/>
      <c r="I361" s="109"/>
      <c r="J361" s="109"/>
      <c r="K361" s="109"/>
      <c r="L361" s="109"/>
      <c r="M361" s="109"/>
      <c r="N361" s="109"/>
      <c r="O361" s="148"/>
      <c r="P361" s="195" t="s">
        <v>144</v>
      </c>
      <c r="Q361" s="109"/>
      <c r="R361" s="109"/>
      <c r="S361" s="109"/>
    </row>
    <row r="362" spans="2:19">
      <c r="B362" s="109"/>
      <c r="C362" s="109"/>
      <c r="D362" s="109"/>
      <c r="E362" s="109"/>
      <c r="F362" s="108"/>
      <c r="G362" s="109"/>
      <c r="H362" s="109"/>
      <c r="I362" s="109"/>
      <c r="J362" s="109"/>
      <c r="K362" s="109"/>
      <c r="L362" s="109"/>
      <c r="M362" s="109"/>
      <c r="N362" s="109"/>
      <c r="O362" s="128"/>
      <c r="P362" s="109" t="s">
        <v>145</v>
      </c>
      <c r="Q362" s="109"/>
      <c r="R362" s="109"/>
      <c r="S362" s="109"/>
    </row>
    <row r="363" spans="2:19">
      <c r="B363" s="105" t="s">
        <v>47</v>
      </c>
      <c r="C363" s="106"/>
      <c r="D363" s="106"/>
      <c r="E363" s="107"/>
      <c r="F363" s="108"/>
      <c r="G363" s="109"/>
      <c r="H363" s="109"/>
      <c r="I363" s="109"/>
      <c r="J363" s="109"/>
      <c r="K363" s="109"/>
      <c r="L363" s="109"/>
      <c r="M363" s="109"/>
      <c r="N363" s="109"/>
      <c r="O363" s="109"/>
      <c r="P363" s="109"/>
      <c r="Q363" s="109"/>
      <c r="R363" s="109"/>
      <c r="S363" s="109"/>
    </row>
    <row r="364" spans="2:19">
      <c r="B364" s="110" t="s">
        <v>48</v>
      </c>
      <c r="C364" s="111"/>
      <c r="D364" s="111"/>
      <c r="E364" s="112"/>
      <c r="F364" s="108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</row>
    <row r="365" spans="2:19" ht="16.5">
      <c r="B365" s="109"/>
      <c r="C365" s="109"/>
      <c r="D365" s="109"/>
      <c r="E365" s="109"/>
      <c r="F365" s="108"/>
      <c r="G365" s="109"/>
      <c r="H365" s="407" t="s">
        <v>49</v>
      </c>
      <c r="I365" s="407"/>
      <c r="J365" s="407"/>
      <c r="K365" s="407"/>
      <c r="L365" s="113"/>
      <c r="M365" s="113"/>
      <c r="N365" s="109"/>
      <c r="O365" s="109"/>
      <c r="P365" s="109"/>
      <c r="Q365" s="109"/>
      <c r="R365" s="109"/>
      <c r="S365" s="109"/>
    </row>
    <row r="366" spans="2:19" ht="16.5">
      <c r="B366" s="109"/>
      <c r="C366" s="109"/>
      <c r="D366" s="109"/>
      <c r="E366" s="109"/>
      <c r="F366" s="108"/>
      <c r="G366" s="109"/>
      <c r="H366" s="407" t="s">
        <v>50</v>
      </c>
      <c r="I366" s="407"/>
      <c r="J366" s="407"/>
      <c r="K366" s="407"/>
      <c r="L366" s="113"/>
      <c r="M366" s="113"/>
      <c r="N366" s="109"/>
      <c r="O366" s="109"/>
      <c r="P366" s="109"/>
      <c r="Q366" s="109"/>
      <c r="R366" s="109"/>
      <c r="S366" s="109"/>
    </row>
    <row r="367" spans="2:19" ht="16.5">
      <c r="B367" s="109"/>
      <c r="C367" s="109"/>
      <c r="D367" s="109"/>
      <c r="E367" s="109"/>
      <c r="F367" s="108"/>
      <c r="G367" s="109"/>
      <c r="H367" s="420" t="s">
        <v>247</v>
      </c>
      <c r="I367" s="407"/>
      <c r="J367" s="407"/>
      <c r="K367" s="407"/>
      <c r="L367" s="113"/>
      <c r="M367" s="113"/>
      <c r="N367" s="109"/>
      <c r="O367" s="109"/>
      <c r="P367" s="109"/>
      <c r="Q367" s="109"/>
      <c r="R367" s="109"/>
      <c r="S367" s="109"/>
    </row>
    <row r="368" spans="2:19" ht="16.5">
      <c r="B368" s="114" t="s">
        <v>52</v>
      </c>
      <c r="C368" s="114"/>
      <c r="D368" s="115" t="s">
        <v>3</v>
      </c>
      <c r="E368" s="109" t="s">
        <v>53</v>
      </c>
      <c r="F368" s="108"/>
      <c r="G368" s="109"/>
      <c r="H368" s="113"/>
      <c r="I368" s="113"/>
      <c r="J368" s="113"/>
      <c r="K368" s="113"/>
      <c r="L368" s="113"/>
      <c r="M368" s="113"/>
      <c r="N368" s="114"/>
      <c r="O368" s="114"/>
      <c r="P368" s="109"/>
      <c r="Q368" s="109"/>
      <c r="R368" s="109"/>
      <c r="S368" s="109"/>
    </row>
    <row r="369" spans="2:19" ht="16.5">
      <c r="B369" s="184" t="s">
        <v>54</v>
      </c>
      <c r="C369" s="114"/>
      <c r="D369" s="115" t="s">
        <v>3</v>
      </c>
      <c r="E369" s="281" t="s">
        <v>24</v>
      </c>
      <c r="F369" s="108"/>
      <c r="G369" s="109"/>
      <c r="H369" s="113"/>
      <c r="I369" s="113"/>
      <c r="J369" s="113"/>
      <c r="K369" s="113"/>
      <c r="L369" s="113"/>
      <c r="M369" s="113"/>
      <c r="N369" s="114"/>
      <c r="O369" s="114"/>
      <c r="P369" s="109"/>
      <c r="Q369" s="109"/>
      <c r="R369" s="109"/>
      <c r="S369" s="109"/>
    </row>
    <row r="370" spans="2:19" ht="16.5">
      <c r="B370" s="184" t="s">
        <v>56</v>
      </c>
      <c r="C370" s="184"/>
      <c r="D370" s="185" t="s">
        <v>3</v>
      </c>
      <c r="E370" s="430" t="s">
        <v>25</v>
      </c>
      <c r="F370" s="421"/>
      <c r="G370" s="421"/>
      <c r="H370" s="421"/>
      <c r="I370" s="421"/>
      <c r="J370" s="421"/>
      <c r="K370" s="421"/>
      <c r="L370" s="113"/>
      <c r="M370" s="109"/>
      <c r="N370" s="109"/>
      <c r="O370" s="109"/>
      <c r="P370" s="114"/>
      <c r="Q370" s="114"/>
      <c r="R370" s="109"/>
      <c r="S370" s="109"/>
    </row>
    <row r="371" spans="2:19">
      <c r="B371" s="114" t="s">
        <v>58</v>
      </c>
      <c r="C371" s="114"/>
      <c r="D371" s="115" t="s">
        <v>3</v>
      </c>
      <c r="E371" s="109" t="s">
        <v>59</v>
      </c>
      <c r="F371" s="108"/>
      <c r="G371" s="109"/>
      <c r="H371" s="109"/>
      <c r="I371" s="109"/>
      <c r="J371" s="109"/>
      <c r="K371" s="109"/>
      <c r="L371" s="109"/>
      <c r="M371" s="109"/>
      <c r="N371" s="109" t="str">
        <f>N347</f>
        <v>Keadaan Bulan Januari 2025</v>
      </c>
      <c r="O371" s="109"/>
      <c r="P371" s="109"/>
      <c r="Q371" s="109"/>
      <c r="R371" s="109"/>
      <c r="S371" s="109"/>
    </row>
    <row r="372" spans="2:19" ht="15.75" thickBot="1">
      <c r="B372" s="114"/>
      <c r="C372" s="114"/>
      <c r="D372" s="114"/>
      <c r="E372" s="109"/>
      <c r="F372" s="108"/>
      <c r="G372" s="109"/>
      <c r="H372" s="109"/>
      <c r="I372" s="109"/>
      <c r="J372" s="109"/>
      <c r="K372" s="109"/>
      <c r="L372" s="109"/>
      <c r="M372" s="109"/>
      <c r="N372" s="109"/>
      <c r="O372" s="109"/>
      <c r="P372" s="108"/>
      <c r="Q372" s="108"/>
      <c r="R372" s="109"/>
      <c r="S372" s="109"/>
    </row>
    <row r="373" spans="2:19" ht="15.75" thickTop="1">
      <c r="B373" s="431" t="s">
        <v>61</v>
      </c>
      <c r="C373" s="377" t="s">
        <v>62</v>
      </c>
      <c r="D373" s="378"/>
      <c r="E373" s="379"/>
      <c r="F373" s="434" t="s">
        <v>63</v>
      </c>
      <c r="G373" s="353" t="s">
        <v>64</v>
      </c>
      <c r="H373" s="354"/>
      <c r="I373" s="368" t="s">
        <v>65</v>
      </c>
      <c r="J373" s="368" t="s">
        <v>66</v>
      </c>
      <c r="K373" s="368" t="s">
        <v>67</v>
      </c>
      <c r="L373" s="368" t="s">
        <v>68</v>
      </c>
      <c r="M373" s="395" t="s">
        <v>69</v>
      </c>
      <c r="N373" s="396"/>
      <c r="O373" s="395" t="s">
        <v>70</v>
      </c>
      <c r="P373" s="397"/>
      <c r="Q373" s="397"/>
      <c r="R373" s="405" t="s">
        <v>71</v>
      </c>
      <c r="S373" s="109"/>
    </row>
    <row r="374" spans="2:19">
      <c r="B374" s="432"/>
      <c r="C374" s="380"/>
      <c r="D374" s="381"/>
      <c r="E374" s="382"/>
      <c r="F374" s="435"/>
      <c r="G374" s="376" t="s">
        <v>72</v>
      </c>
      <c r="H374" s="376" t="s">
        <v>73</v>
      </c>
      <c r="I374" s="369"/>
      <c r="J374" s="376"/>
      <c r="K374" s="376"/>
      <c r="L374" s="402"/>
      <c r="M374" s="376" t="s">
        <v>16</v>
      </c>
      <c r="N374" s="404" t="s">
        <v>15</v>
      </c>
      <c r="O374" s="404" t="s">
        <v>16</v>
      </c>
      <c r="P374" s="398" t="s">
        <v>15</v>
      </c>
      <c r="Q374" s="399"/>
      <c r="R374" s="406"/>
      <c r="S374" s="109"/>
    </row>
    <row r="375" spans="2:19">
      <c r="B375" s="433"/>
      <c r="C375" s="383"/>
      <c r="D375" s="384"/>
      <c r="E375" s="385"/>
      <c r="F375" s="436"/>
      <c r="G375" s="400"/>
      <c r="H375" s="400"/>
      <c r="I375" s="370"/>
      <c r="J375" s="400"/>
      <c r="K375" s="400"/>
      <c r="L375" s="403"/>
      <c r="M375" s="370"/>
      <c r="N375" s="400"/>
      <c r="O375" s="400"/>
      <c r="P375" s="187" t="s">
        <v>74</v>
      </c>
      <c r="Q375" s="192" t="s">
        <v>18</v>
      </c>
      <c r="R375" s="406"/>
      <c r="S375" s="109"/>
    </row>
    <row r="376" spans="2:19">
      <c r="B376" s="118">
        <v>1</v>
      </c>
      <c r="C376" s="344">
        <v>2</v>
      </c>
      <c r="D376" s="345"/>
      <c r="E376" s="346"/>
      <c r="F376" s="120">
        <v>3</v>
      </c>
      <c r="G376" s="121">
        <v>4</v>
      </c>
      <c r="H376" s="121">
        <v>5</v>
      </c>
      <c r="I376" s="121">
        <v>6</v>
      </c>
      <c r="J376" s="121">
        <v>7</v>
      </c>
      <c r="K376" s="121">
        <v>8</v>
      </c>
      <c r="L376" s="121">
        <v>9</v>
      </c>
      <c r="M376" s="121">
        <v>10</v>
      </c>
      <c r="N376" s="121">
        <v>11</v>
      </c>
      <c r="O376" s="121">
        <v>12</v>
      </c>
      <c r="P376" s="121">
        <v>13</v>
      </c>
      <c r="Q376" s="119">
        <v>14</v>
      </c>
      <c r="R376" s="158">
        <v>15</v>
      </c>
      <c r="S376" s="109"/>
    </row>
    <row r="377" spans="2:19" ht="30.75" customHeight="1">
      <c r="B377" s="290">
        <v>1</v>
      </c>
      <c r="C377" s="355" t="s">
        <v>254</v>
      </c>
      <c r="D377" s="356"/>
      <c r="E377" s="357"/>
      <c r="F377" s="288"/>
      <c r="G377" s="358" t="s">
        <v>76</v>
      </c>
      <c r="H377" s="358" t="s">
        <v>77</v>
      </c>
      <c r="I377" s="291">
        <v>23000000</v>
      </c>
      <c r="J377" s="289"/>
      <c r="K377" s="289"/>
      <c r="L377" s="305">
        <f>I377/I379*100</f>
        <v>62.162162162162161</v>
      </c>
      <c r="M377" s="135">
        <f>P377/I377*100</f>
        <v>100</v>
      </c>
      <c r="N377" s="136">
        <f>P377/I377</f>
        <v>1</v>
      </c>
      <c r="O377" s="136">
        <f>L377*M377/100</f>
        <v>62.162162162162161</v>
      </c>
      <c r="P377" s="291">
        <v>23000000</v>
      </c>
      <c r="Q377" s="159">
        <f>L377*M377/100</f>
        <v>62.162162162162161</v>
      </c>
      <c r="R377" s="292">
        <f>I377-P377</f>
        <v>0</v>
      </c>
      <c r="S377" s="109"/>
    </row>
    <row r="378" spans="2:19" ht="27" customHeight="1">
      <c r="B378" s="186">
        <v>2</v>
      </c>
      <c r="C378" s="360" t="s">
        <v>253</v>
      </c>
      <c r="D378" s="361"/>
      <c r="E378" s="362"/>
      <c r="F378" s="123"/>
      <c r="G378" s="359"/>
      <c r="H378" s="359"/>
      <c r="I378" s="188">
        <v>14000000</v>
      </c>
      <c r="J378" s="189" t="s">
        <v>78</v>
      </c>
      <c r="K378" s="189" t="s">
        <v>78</v>
      </c>
      <c r="L378" s="293">
        <f>I378/I379*100</f>
        <v>37.837837837837839</v>
      </c>
      <c r="M378" s="135">
        <f>P378/I378*100</f>
        <v>100</v>
      </c>
      <c r="N378" s="136">
        <f>P378/I378</f>
        <v>1</v>
      </c>
      <c r="O378" s="136">
        <f>L378*M378/100</f>
        <v>37.837837837837839</v>
      </c>
      <c r="P378" s="131">
        <v>14000000</v>
      </c>
      <c r="Q378" s="159">
        <f>L378*M378/100</f>
        <v>37.837837837837839</v>
      </c>
      <c r="R378" s="160">
        <f>I378-P378</f>
        <v>0</v>
      </c>
      <c r="S378" s="109"/>
    </row>
    <row r="379" spans="2:19" ht="21" thickBot="1">
      <c r="B379" s="363" t="s">
        <v>80</v>
      </c>
      <c r="C379" s="364"/>
      <c r="D379" s="364"/>
      <c r="E379" s="364"/>
      <c r="F379" s="364"/>
      <c r="G379" s="364"/>
      <c r="H379" s="365"/>
      <c r="I379" s="140">
        <f>I377+I378</f>
        <v>37000000</v>
      </c>
      <c r="J379" s="141" t="s">
        <v>81</v>
      </c>
      <c r="K379" s="142"/>
      <c r="L379" s="143">
        <f>L377+L378</f>
        <v>100</v>
      </c>
      <c r="M379" s="153"/>
      <c r="N379" s="143">
        <f>SUM(N378:N378)</f>
        <v>1</v>
      </c>
      <c r="O379" s="143">
        <f>O377+O378</f>
        <v>100</v>
      </c>
      <c r="P379" s="154">
        <f>P377+P378</f>
        <v>37000000</v>
      </c>
      <c r="Q379" s="163">
        <f>Q377+Q378</f>
        <v>100</v>
      </c>
      <c r="R379" s="164">
        <f>R377+R378</f>
        <v>0</v>
      </c>
      <c r="S379" s="109"/>
    </row>
    <row r="380" spans="2:19" ht="15.75" thickTop="1">
      <c r="B380" s="109"/>
      <c r="C380" s="109"/>
      <c r="D380" s="109"/>
      <c r="E380" s="109"/>
      <c r="F380" s="108"/>
      <c r="G380" s="109"/>
      <c r="H380" s="109"/>
      <c r="I380" s="109"/>
      <c r="J380" s="109"/>
      <c r="K380" s="109"/>
      <c r="L380" s="109"/>
      <c r="M380" s="109"/>
      <c r="N380" s="109"/>
      <c r="O380" s="109"/>
      <c r="P380" s="109"/>
      <c r="Q380" s="109"/>
      <c r="R380" s="109"/>
      <c r="S380" s="109"/>
    </row>
    <row r="381" spans="2:19">
      <c r="B381" s="109"/>
      <c r="C381" s="109"/>
      <c r="D381" s="109"/>
      <c r="E381" s="109"/>
      <c r="F381" s="108"/>
      <c r="G381" s="109"/>
      <c r="H381" s="109"/>
      <c r="I381" s="146"/>
      <c r="J381" s="109"/>
      <c r="K381" s="109"/>
      <c r="L381" s="109"/>
      <c r="M381" s="109"/>
      <c r="N381" s="109"/>
      <c r="O381" s="128"/>
      <c r="P381" s="128" t="str">
        <f>P356</f>
        <v>Polebunging, 31 Januari 2025</v>
      </c>
      <c r="Q381" s="109"/>
      <c r="R381" s="109"/>
      <c r="S381" s="109"/>
    </row>
    <row r="382" spans="2:19">
      <c r="B382" s="109"/>
      <c r="C382" s="109"/>
      <c r="D382" s="109"/>
      <c r="E382" s="109"/>
      <c r="F382" s="108"/>
      <c r="G382" s="109"/>
      <c r="H382" s="109"/>
      <c r="I382" s="109"/>
      <c r="J382" s="109"/>
      <c r="K382" s="109"/>
      <c r="L382" s="109"/>
      <c r="M382" s="109"/>
      <c r="N382" s="109"/>
      <c r="O382" s="147"/>
      <c r="P382" s="147" t="s">
        <v>83</v>
      </c>
      <c r="Q382" s="109"/>
      <c r="R382" s="109"/>
      <c r="S382" s="109"/>
    </row>
    <row r="383" spans="2:19">
      <c r="B383" s="109"/>
      <c r="C383" s="109"/>
      <c r="D383" s="109"/>
      <c r="E383" s="109"/>
      <c r="F383" s="108"/>
      <c r="G383" s="109"/>
      <c r="H383" s="109"/>
      <c r="I383" s="146"/>
      <c r="J383" s="109"/>
      <c r="K383" s="109"/>
      <c r="L383" s="109"/>
      <c r="M383" s="109"/>
      <c r="N383" s="109"/>
      <c r="O383" s="147"/>
      <c r="P383" s="147"/>
      <c r="Q383" s="109"/>
      <c r="R383" s="109"/>
      <c r="S383" s="109"/>
    </row>
    <row r="384" spans="2:19">
      <c r="B384" s="109"/>
      <c r="C384" s="109"/>
      <c r="D384" s="109"/>
      <c r="E384" s="109"/>
      <c r="F384" s="108"/>
      <c r="G384" s="109"/>
      <c r="H384" s="109"/>
      <c r="I384" s="109"/>
      <c r="J384" s="109"/>
      <c r="K384" s="109"/>
      <c r="L384" s="109"/>
      <c r="M384" s="109"/>
      <c r="N384" s="109"/>
      <c r="O384" s="147"/>
      <c r="P384" s="147"/>
      <c r="Q384" s="109"/>
      <c r="R384" s="109"/>
      <c r="S384" s="109"/>
    </row>
    <row r="385" spans="2:19">
      <c r="B385" s="109"/>
      <c r="C385" s="109"/>
      <c r="D385" s="109"/>
      <c r="E385" s="109"/>
      <c r="F385" s="108"/>
      <c r="G385" s="109"/>
      <c r="H385" s="109"/>
      <c r="I385" s="109"/>
      <c r="J385" s="109"/>
      <c r="K385" s="109"/>
      <c r="L385" s="109"/>
      <c r="M385" s="109"/>
      <c r="N385" s="109"/>
      <c r="O385" s="109"/>
      <c r="P385" s="109"/>
      <c r="Q385" s="109"/>
      <c r="R385" s="109"/>
      <c r="S385" s="109"/>
    </row>
    <row r="386" spans="2:19">
      <c r="B386" s="109"/>
      <c r="C386" s="109"/>
      <c r="D386" s="109"/>
      <c r="E386" s="109"/>
      <c r="F386" s="108"/>
      <c r="G386" s="109"/>
      <c r="H386" s="109"/>
      <c r="I386" s="109"/>
      <c r="J386" s="109"/>
      <c r="K386" s="109"/>
      <c r="L386" s="109"/>
      <c r="M386" s="109"/>
      <c r="N386" s="109"/>
      <c r="O386" s="148"/>
      <c r="P386" s="195" t="s">
        <v>144</v>
      </c>
      <c r="Q386" s="109"/>
      <c r="R386" s="109"/>
      <c r="S386" s="109"/>
    </row>
    <row r="387" spans="2:19">
      <c r="B387" s="109"/>
      <c r="C387" s="109"/>
      <c r="D387" s="109"/>
      <c r="E387" s="109"/>
      <c r="F387" s="108"/>
      <c r="G387" s="109"/>
      <c r="H387" s="109"/>
      <c r="I387" s="109"/>
      <c r="J387" s="109"/>
      <c r="K387" s="109"/>
      <c r="L387" s="109"/>
      <c r="M387" s="109"/>
      <c r="N387" s="109"/>
      <c r="O387" s="128"/>
      <c r="P387" s="109" t="s">
        <v>145</v>
      </c>
      <c r="Q387" s="109"/>
      <c r="R387" s="109"/>
      <c r="S387" s="109"/>
    </row>
    <row r="388" spans="2:19">
      <c r="B388" s="109"/>
      <c r="C388" s="109"/>
      <c r="D388" s="109"/>
      <c r="E388" s="109"/>
      <c r="F388" s="108"/>
      <c r="G388" s="109"/>
      <c r="H388" s="109"/>
      <c r="I388" s="109"/>
      <c r="J388" s="109"/>
      <c r="K388" s="109"/>
      <c r="L388" s="109"/>
      <c r="M388" s="109"/>
      <c r="N388" s="109"/>
      <c r="O388" s="128"/>
      <c r="P388" s="109"/>
      <c r="Q388" s="109"/>
      <c r="R388" s="109"/>
      <c r="S388" s="109"/>
    </row>
    <row r="389" spans="2:19">
      <c r="B389" s="105" t="s">
        <v>47</v>
      </c>
      <c r="C389" s="106"/>
      <c r="D389" s="106"/>
      <c r="E389" s="107"/>
      <c r="F389" s="108"/>
      <c r="G389" s="109"/>
      <c r="H389" s="109"/>
      <c r="I389" s="109"/>
      <c r="J389" s="109"/>
      <c r="K389" s="109"/>
      <c r="L389" s="109"/>
      <c r="M389" s="109"/>
      <c r="N389" s="109"/>
      <c r="O389" s="109"/>
      <c r="P389" s="109"/>
      <c r="Q389" s="109"/>
      <c r="R389" s="109"/>
      <c r="S389" s="109"/>
    </row>
    <row r="390" spans="2:19">
      <c r="B390" s="110" t="s">
        <v>48</v>
      </c>
      <c r="C390" s="111"/>
      <c r="D390" s="111"/>
      <c r="E390" s="112"/>
      <c r="F390" s="108"/>
      <c r="G390" s="109"/>
      <c r="H390" s="109"/>
      <c r="I390" s="109"/>
      <c r="J390" s="109"/>
      <c r="K390" s="109"/>
      <c r="L390" s="109"/>
      <c r="M390" s="109"/>
      <c r="N390" s="109"/>
      <c r="O390" s="109"/>
      <c r="P390" s="109"/>
      <c r="Q390" s="109"/>
      <c r="R390" s="109"/>
      <c r="S390" s="109"/>
    </row>
    <row r="391" spans="2:19" ht="16.5">
      <c r="B391" s="109"/>
      <c r="C391" s="109"/>
      <c r="D391" s="109"/>
      <c r="E391" s="109"/>
      <c r="F391" s="108"/>
      <c r="G391" s="109"/>
      <c r="H391" s="407" t="s">
        <v>49</v>
      </c>
      <c r="I391" s="407"/>
      <c r="J391" s="407"/>
      <c r="K391" s="407"/>
      <c r="L391" s="113"/>
      <c r="M391" s="113"/>
      <c r="N391" s="109"/>
      <c r="O391" s="109"/>
      <c r="P391" s="109"/>
      <c r="Q391" s="109"/>
      <c r="R391" s="109"/>
      <c r="S391" s="109"/>
    </row>
    <row r="392" spans="2:19" ht="16.5">
      <c r="B392" s="109"/>
      <c r="C392" s="109"/>
      <c r="D392" s="109"/>
      <c r="E392" s="109"/>
      <c r="F392" s="108"/>
      <c r="G392" s="109"/>
      <c r="H392" s="407" t="s">
        <v>50</v>
      </c>
      <c r="I392" s="407"/>
      <c r="J392" s="407"/>
      <c r="K392" s="407"/>
      <c r="L392" s="113"/>
      <c r="M392" s="113"/>
      <c r="N392" s="109"/>
      <c r="O392" s="109"/>
      <c r="P392" s="109"/>
      <c r="Q392" s="109"/>
      <c r="R392" s="109"/>
      <c r="S392" s="109"/>
    </row>
    <row r="393" spans="2:19" ht="16.5">
      <c r="B393" s="109"/>
      <c r="C393" s="109"/>
      <c r="D393" s="109"/>
      <c r="E393" s="109"/>
      <c r="F393" s="108"/>
      <c r="G393" s="109"/>
      <c r="H393" s="420" t="s">
        <v>247</v>
      </c>
      <c r="I393" s="407"/>
      <c r="J393" s="407"/>
      <c r="K393" s="407"/>
      <c r="L393" s="113"/>
      <c r="M393" s="113"/>
      <c r="N393" s="109"/>
      <c r="O393" s="109"/>
      <c r="P393" s="109"/>
      <c r="Q393" s="109"/>
      <c r="R393" s="109"/>
      <c r="S393" s="109"/>
    </row>
    <row r="394" spans="2:19" ht="16.5">
      <c r="B394" s="114" t="s">
        <v>52</v>
      </c>
      <c r="C394" s="114"/>
      <c r="D394" s="115" t="s">
        <v>3</v>
      </c>
      <c r="E394" s="109" t="s">
        <v>53</v>
      </c>
      <c r="F394" s="108"/>
      <c r="G394" s="109"/>
      <c r="H394" s="113"/>
      <c r="I394" s="113"/>
      <c r="J394" s="113"/>
      <c r="K394" s="113"/>
      <c r="L394" s="113"/>
      <c r="M394" s="113"/>
      <c r="N394" s="114"/>
      <c r="O394" s="114"/>
      <c r="P394" s="109"/>
      <c r="Q394" s="109"/>
      <c r="R394" s="109"/>
      <c r="S394" s="109"/>
    </row>
    <row r="395" spans="2:19" ht="16.5">
      <c r="B395" s="184" t="s">
        <v>54</v>
      </c>
      <c r="C395" s="114"/>
      <c r="D395" s="115" t="s">
        <v>3</v>
      </c>
      <c r="E395" s="281" t="s">
        <v>266</v>
      </c>
      <c r="F395" s="108"/>
      <c r="G395" s="109"/>
      <c r="H395" s="113"/>
      <c r="I395" s="113"/>
      <c r="J395" s="113"/>
      <c r="K395" s="113"/>
      <c r="L395" s="113"/>
      <c r="M395" s="113"/>
      <c r="N395" s="114"/>
      <c r="O395" s="114"/>
      <c r="P395" s="109"/>
      <c r="Q395" s="109"/>
      <c r="R395" s="109"/>
      <c r="S395" s="109"/>
    </row>
    <row r="396" spans="2:19" ht="16.5">
      <c r="B396" s="184" t="s">
        <v>56</v>
      </c>
      <c r="C396" s="184"/>
      <c r="D396" s="185" t="s">
        <v>3</v>
      </c>
      <c r="E396" s="430" t="s">
        <v>267</v>
      </c>
      <c r="F396" s="421"/>
      <c r="G396" s="421"/>
      <c r="H396" s="421"/>
      <c r="I396" s="421"/>
      <c r="J396" s="421"/>
      <c r="K396" s="421"/>
      <c r="L396" s="113"/>
      <c r="M396" s="109"/>
      <c r="N396" s="109"/>
      <c r="O396" s="109"/>
      <c r="P396" s="114"/>
      <c r="Q396" s="114"/>
      <c r="R396" s="109"/>
      <c r="S396" s="109"/>
    </row>
    <row r="397" spans="2:19">
      <c r="B397" s="114" t="s">
        <v>58</v>
      </c>
      <c r="C397" s="114"/>
      <c r="D397" s="115" t="s">
        <v>3</v>
      </c>
      <c r="E397" s="109" t="s">
        <v>59</v>
      </c>
      <c r="F397" s="108"/>
      <c r="G397" s="109"/>
      <c r="H397" s="109"/>
      <c r="I397" s="109"/>
      <c r="J397" s="109"/>
      <c r="K397" s="109"/>
      <c r="L397" s="109"/>
      <c r="M397" s="109"/>
      <c r="N397" s="109">
        <f>N373</f>
        <v>0</v>
      </c>
      <c r="O397" s="109"/>
      <c r="P397" s="109"/>
      <c r="Q397" s="109"/>
      <c r="R397" s="109"/>
      <c r="S397" s="109"/>
    </row>
    <row r="398" spans="2:19" ht="15.75" thickBot="1">
      <c r="B398" s="114"/>
      <c r="C398" s="114"/>
      <c r="D398" s="114"/>
      <c r="E398" s="109"/>
      <c r="F398" s="108"/>
      <c r="G398" s="109"/>
      <c r="H398" s="109"/>
      <c r="I398" s="109"/>
      <c r="J398" s="109"/>
      <c r="K398" s="109"/>
      <c r="L398" s="109"/>
      <c r="M398" s="109"/>
      <c r="N398" s="109"/>
      <c r="O398" s="109"/>
      <c r="P398" s="108"/>
      <c r="Q398" s="108"/>
      <c r="R398" s="109"/>
      <c r="S398" s="109"/>
    </row>
    <row r="399" spans="2:19" ht="15.75" thickTop="1">
      <c r="B399" s="431" t="s">
        <v>61</v>
      </c>
      <c r="C399" s="377" t="s">
        <v>62</v>
      </c>
      <c r="D399" s="378"/>
      <c r="E399" s="379"/>
      <c r="F399" s="434" t="s">
        <v>63</v>
      </c>
      <c r="G399" s="353" t="s">
        <v>64</v>
      </c>
      <c r="H399" s="354"/>
      <c r="I399" s="368" t="s">
        <v>65</v>
      </c>
      <c r="J399" s="368" t="s">
        <v>66</v>
      </c>
      <c r="K399" s="368" t="s">
        <v>67</v>
      </c>
      <c r="L399" s="368" t="s">
        <v>68</v>
      </c>
      <c r="M399" s="395" t="s">
        <v>69</v>
      </c>
      <c r="N399" s="396"/>
      <c r="O399" s="395" t="s">
        <v>70</v>
      </c>
      <c r="P399" s="397"/>
      <c r="Q399" s="397"/>
      <c r="R399" s="405" t="s">
        <v>71</v>
      </c>
      <c r="S399" s="109"/>
    </row>
    <row r="400" spans="2:19">
      <c r="B400" s="432"/>
      <c r="C400" s="380"/>
      <c r="D400" s="381"/>
      <c r="E400" s="382"/>
      <c r="F400" s="435"/>
      <c r="G400" s="376" t="s">
        <v>72</v>
      </c>
      <c r="H400" s="376" t="s">
        <v>73</v>
      </c>
      <c r="I400" s="369"/>
      <c r="J400" s="376"/>
      <c r="K400" s="376"/>
      <c r="L400" s="402"/>
      <c r="M400" s="376" t="s">
        <v>16</v>
      </c>
      <c r="N400" s="404" t="s">
        <v>15</v>
      </c>
      <c r="O400" s="404" t="s">
        <v>16</v>
      </c>
      <c r="P400" s="398" t="s">
        <v>15</v>
      </c>
      <c r="Q400" s="399"/>
      <c r="R400" s="406"/>
      <c r="S400" s="109"/>
    </row>
    <row r="401" spans="2:19">
      <c r="B401" s="433"/>
      <c r="C401" s="383"/>
      <c r="D401" s="384"/>
      <c r="E401" s="385"/>
      <c r="F401" s="436"/>
      <c r="G401" s="400"/>
      <c r="H401" s="400"/>
      <c r="I401" s="370"/>
      <c r="J401" s="400"/>
      <c r="K401" s="400"/>
      <c r="L401" s="403"/>
      <c r="M401" s="370"/>
      <c r="N401" s="400"/>
      <c r="O401" s="400"/>
      <c r="P401" s="187" t="s">
        <v>74</v>
      </c>
      <c r="Q401" s="192" t="s">
        <v>18</v>
      </c>
      <c r="R401" s="406"/>
      <c r="S401" s="109"/>
    </row>
    <row r="402" spans="2:19">
      <c r="B402" s="118">
        <v>1</v>
      </c>
      <c r="C402" s="344">
        <v>2</v>
      </c>
      <c r="D402" s="345"/>
      <c r="E402" s="346"/>
      <c r="F402" s="120">
        <v>3</v>
      </c>
      <c r="G402" s="121">
        <v>4</v>
      </c>
      <c r="H402" s="121">
        <v>5</v>
      </c>
      <c r="I402" s="121">
        <v>6</v>
      </c>
      <c r="J402" s="121">
        <v>7</v>
      </c>
      <c r="K402" s="121">
        <v>8</v>
      </c>
      <c r="L402" s="121">
        <v>9</v>
      </c>
      <c r="M402" s="121">
        <v>10</v>
      </c>
      <c r="N402" s="121">
        <v>11</v>
      </c>
      <c r="O402" s="121">
        <v>12</v>
      </c>
      <c r="P402" s="121">
        <v>13</v>
      </c>
      <c r="Q402" s="119">
        <v>14</v>
      </c>
      <c r="R402" s="158">
        <v>15</v>
      </c>
      <c r="S402" s="109"/>
    </row>
    <row r="403" spans="2:19">
      <c r="B403" s="290">
        <v>1</v>
      </c>
      <c r="C403" s="355" t="s">
        <v>268</v>
      </c>
      <c r="D403" s="356"/>
      <c r="E403" s="357"/>
      <c r="F403" s="288"/>
      <c r="G403" s="358" t="s">
        <v>76</v>
      </c>
      <c r="H403" s="358" t="s">
        <v>77</v>
      </c>
      <c r="I403" s="291">
        <v>12000000</v>
      </c>
      <c r="J403" s="289"/>
      <c r="K403" s="289"/>
      <c r="L403" s="283">
        <f>I403/I405*100</f>
        <v>100</v>
      </c>
      <c r="M403" s="294">
        <f>P403/I403*100</f>
        <v>0</v>
      </c>
      <c r="N403" s="295">
        <f>P403/I403</f>
        <v>0</v>
      </c>
      <c r="O403" s="295">
        <f>L403*M403/100</f>
        <v>0</v>
      </c>
      <c r="P403" s="289"/>
      <c r="Q403" s="159">
        <f>L403*M403/100</f>
        <v>0</v>
      </c>
      <c r="R403" s="292">
        <f>I403-P403</f>
        <v>12000000</v>
      </c>
      <c r="S403" s="109"/>
    </row>
    <row r="404" spans="2:19">
      <c r="B404" s="186"/>
      <c r="C404" s="360"/>
      <c r="D404" s="361"/>
      <c r="E404" s="362"/>
      <c r="F404" s="123"/>
      <c r="G404" s="359"/>
      <c r="H404" s="359"/>
      <c r="I404" s="188"/>
      <c r="J404" s="189" t="s">
        <v>78</v>
      </c>
      <c r="K404" s="189" t="s">
        <v>78</v>
      </c>
      <c r="L404" s="293"/>
      <c r="M404" s="135"/>
      <c r="N404" s="136"/>
      <c r="O404" s="136"/>
      <c r="P404" s="131"/>
      <c r="Q404" s="159"/>
      <c r="R404" s="160">
        <f>I404-P404</f>
        <v>0</v>
      </c>
      <c r="S404" s="109"/>
    </row>
    <row r="405" spans="2:19" ht="21" thickBot="1">
      <c r="B405" s="363" t="s">
        <v>80</v>
      </c>
      <c r="C405" s="364"/>
      <c r="D405" s="364"/>
      <c r="E405" s="364"/>
      <c r="F405" s="364"/>
      <c r="G405" s="364"/>
      <c r="H405" s="365"/>
      <c r="I405" s="140">
        <f>I403+I404</f>
        <v>12000000</v>
      </c>
      <c r="J405" s="141" t="s">
        <v>81</v>
      </c>
      <c r="K405" s="142"/>
      <c r="L405" s="143">
        <f>L403+L404</f>
        <v>100</v>
      </c>
      <c r="M405" s="153"/>
      <c r="N405" s="143">
        <f>SUM(N404:N404)</f>
        <v>0</v>
      </c>
      <c r="O405" s="143">
        <f>SUM(O404:O404)</f>
        <v>0</v>
      </c>
      <c r="P405" s="154">
        <f>SUM(P404:P404)</f>
        <v>0</v>
      </c>
      <c r="Q405" s="163">
        <f>SUM(Q404:Q404)</f>
        <v>0</v>
      </c>
      <c r="R405" s="164">
        <f>R403+R404</f>
        <v>12000000</v>
      </c>
      <c r="S405" s="109"/>
    </row>
    <row r="406" spans="2:19" ht="15.75" thickTop="1">
      <c r="B406" s="109"/>
      <c r="C406" s="109"/>
      <c r="D406" s="109"/>
      <c r="E406" s="109"/>
      <c r="F406" s="108"/>
      <c r="G406" s="109"/>
      <c r="H406" s="109"/>
      <c r="I406" s="109"/>
      <c r="J406" s="109"/>
      <c r="K406" s="109"/>
      <c r="L406" s="109"/>
      <c r="M406" s="109"/>
      <c r="N406" s="109"/>
      <c r="O406" s="109"/>
      <c r="P406" s="109"/>
      <c r="Q406" s="109"/>
      <c r="R406" s="109"/>
      <c r="S406" s="109"/>
    </row>
    <row r="407" spans="2:19">
      <c r="B407" s="109"/>
      <c r="C407" s="109"/>
      <c r="D407" s="109"/>
      <c r="E407" s="109"/>
      <c r="F407" s="108"/>
      <c r="G407" s="109"/>
      <c r="H407" s="109"/>
      <c r="I407" s="146"/>
      <c r="J407" s="109"/>
      <c r="K407" s="109"/>
      <c r="L407" s="109"/>
      <c r="M407" s="109"/>
      <c r="N407" s="109"/>
      <c r="O407" s="128"/>
      <c r="P407" s="128" t="str">
        <f>P381</f>
        <v>Polebunging, 31 Januari 2025</v>
      </c>
      <c r="Q407" s="109"/>
      <c r="R407" s="109"/>
      <c r="S407" s="109"/>
    </row>
    <row r="408" spans="2:19">
      <c r="B408" s="109"/>
      <c r="C408" s="109"/>
      <c r="D408" s="109"/>
      <c r="E408" s="109"/>
      <c r="F408" s="108"/>
      <c r="G408" s="109"/>
      <c r="H408" s="109"/>
      <c r="I408" s="109"/>
      <c r="J408" s="109"/>
      <c r="K408" s="109"/>
      <c r="L408" s="109"/>
      <c r="M408" s="109"/>
      <c r="N408" s="109"/>
      <c r="O408" s="147"/>
      <c r="P408" s="147" t="s">
        <v>83</v>
      </c>
      <c r="Q408" s="109"/>
      <c r="R408" s="109"/>
      <c r="S408" s="109"/>
    </row>
    <row r="409" spans="2:19">
      <c r="B409" s="109"/>
      <c r="C409" s="109"/>
      <c r="D409" s="109"/>
      <c r="E409" s="109"/>
      <c r="F409" s="108"/>
      <c r="G409" s="109"/>
      <c r="H409" s="109"/>
      <c r="I409" s="146"/>
      <c r="J409" s="109"/>
      <c r="K409" s="109"/>
      <c r="L409" s="109"/>
      <c r="M409" s="109"/>
      <c r="N409" s="109"/>
      <c r="O409" s="147"/>
      <c r="P409" s="147"/>
      <c r="Q409" s="109"/>
      <c r="R409" s="109"/>
      <c r="S409" s="109"/>
    </row>
    <row r="410" spans="2:19">
      <c r="B410" s="109"/>
      <c r="C410" s="109"/>
      <c r="D410" s="109"/>
      <c r="E410" s="109"/>
      <c r="F410" s="108"/>
      <c r="G410" s="109"/>
      <c r="H410" s="109"/>
      <c r="I410" s="109"/>
      <c r="J410" s="109"/>
      <c r="K410" s="109"/>
      <c r="L410" s="109"/>
      <c r="M410" s="109"/>
      <c r="N410" s="109"/>
      <c r="O410" s="147"/>
      <c r="P410" s="147"/>
      <c r="Q410" s="109"/>
      <c r="R410" s="109"/>
      <c r="S410" s="109"/>
    </row>
    <row r="411" spans="2:19">
      <c r="B411" s="109"/>
      <c r="C411" s="109"/>
      <c r="D411" s="109"/>
      <c r="E411" s="109"/>
      <c r="F411" s="108"/>
      <c r="G411" s="109"/>
      <c r="H411" s="109"/>
      <c r="I411" s="109"/>
      <c r="J411" s="109"/>
      <c r="K411" s="109"/>
      <c r="L411" s="109"/>
      <c r="M411" s="109"/>
      <c r="N411" s="109"/>
      <c r="O411" s="109"/>
      <c r="P411" s="109"/>
      <c r="Q411" s="109"/>
      <c r="R411" s="109"/>
      <c r="S411" s="109"/>
    </row>
    <row r="412" spans="2:19">
      <c r="B412" s="109"/>
      <c r="C412" s="109"/>
      <c r="D412" s="109"/>
      <c r="E412" s="109"/>
      <c r="F412" s="108"/>
      <c r="G412" s="109"/>
      <c r="H412" s="109"/>
      <c r="I412" s="109"/>
      <c r="J412" s="109"/>
      <c r="K412" s="109"/>
      <c r="L412" s="109"/>
      <c r="M412" s="109"/>
      <c r="N412" s="109"/>
      <c r="O412" s="148"/>
      <c r="P412" s="195" t="s">
        <v>144</v>
      </c>
      <c r="Q412" s="109"/>
      <c r="R412" s="109"/>
      <c r="S412" s="109"/>
    </row>
    <row r="413" spans="2:19">
      <c r="B413" s="109"/>
      <c r="C413" s="109"/>
      <c r="D413" s="109"/>
      <c r="E413" s="109"/>
      <c r="F413" s="108"/>
      <c r="G413" s="109"/>
      <c r="H413" s="109"/>
      <c r="I413" s="109"/>
      <c r="J413" s="109"/>
      <c r="K413" s="109"/>
      <c r="L413" s="109"/>
      <c r="M413" s="109"/>
      <c r="N413" s="109"/>
      <c r="O413" s="128"/>
      <c r="P413" s="109" t="s">
        <v>145</v>
      </c>
      <c r="Q413" s="109"/>
      <c r="R413" s="109"/>
      <c r="S413" s="109"/>
    </row>
    <row r="414" spans="2:19">
      <c r="B414" s="109"/>
      <c r="C414" s="109"/>
      <c r="D414" s="109"/>
      <c r="E414" s="109"/>
      <c r="F414" s="108"/>
      <c r="G414" s="109"/>
      <c r="H414" s="109"/>
      <c r="I414" s="109"/>
      <c r="J414" s="109"/>
      <c r="K414" s="109"/>
      <c r="L414" s="109"/>
      <c r="M414" s="109"/>
      <c r="N414" s="109"/>
      <c r="O414" s="128"/>
      <c r="P414" s="109"/>
      <c r="Q414" s="109"/>
      <c r="R414" s="109"/>
      <c r="S414" s="109"/>
    </row>
    <row r="415" spans="2:19">
      <c r="B415" s="109"/>
      <c r="C415" s="109"/>
      <c r="D415" s="109"/>
      <c r="E415" s="109"/>
      <c r="F415" s="108"/>
      <c r="G415" s="109"/>
      <c r="H415" s="109"/>
      <c r="I415" s="109"/>
      <c r="J415" s="109"/>
      <c r="K415" s="109"/>
      <c r="L415" s="109"/>
      <c r="M415" s="109"/>
      <c r="N415" s="109"/>
      <c r="O415" s="128"/>
      <c r="P415" s="109"/>
      <c r="Q415" s="109"/>
      <c r="R415" s="109"/>
      <c r="S415" s="109"/>
    </row>
    <row r="416" spans="2:19">
      <c r="B416" s="109"/>
      <c r="C416" s="109"/>
      <c r="D416" s="109"/>
      <c r="E416" s="109"/>
      <c r="F416" s="108"/>
      <c r="G416" s="109"/>
      <c r="H416" s="109"/>
      <c r="I416" s="109"/>
      <c r="J416" s="109"/>
      <c r="K416" s="109"/>
      <c r="L416" s="109"/>
      <c r="M416" s="109"/>
      <c r="N416" s="109"/>
      <c r="O416" s="128"/>
      <c r="P416" s="109"/>
      <c r="Q416" s="109"/>
      <c r="R416" s="109"/>
      <c r="S416" s="109"/>
    </row>
    <row r="417" spans="2:19">
      <c r="B417" s="109"/>
      <c r="C417" s="109"/>
      <c r="D417" s="109"/>
      <c r="E417" s="109"/>
      <c r="F417" s="108"/>
      <c r="G417" s="109"/>
      <c r="H417" s="109"/>
      <c r="I417" s="109"/>
      <c r="J417" s="109"/>
      <c r="K417" s="109"/>
      <c r="L417" s="109"/>
      <c r="M417" s="109"/>
      <c r="N417" s="109"/>
      <c r="O417" s="128"/>
      <c r="P417" s="109"/>
      <c r="Q417" s="109"/>
      <c r="R417" s="109"/>
      <c r="S417" s="109"/>
    </row>
    <row r="418" spans="2:19">
      <c r="B418" s="105" t="s">
        <v>47</v>
      </c>
      <c r="C418" s="106"/>
      <c r="D418" s="106"/>
      <c r="E418" s="107"/>
      <c r="F418" s="108"/>
      <c r="G418" s="109"/>
      <c r="H418" s="109"/>
      <c r="I418" s="109"/>
      <c r="J418" s="109"/>
      <c r="K418" s="109"/>
      <c r="L418" s="109"/>
      <c r="M418" s="109"/>
      <c r="N418" s="109"/>
      <c r="O418" s="109"/>
      <c r="P418" s="109"/>
      <c r="Q418" s="109"/>
      <c r="R418" s="109"/>
      <c r="S418" s="109"/>
    </row>
    <row r="419" spans="2:19">
      <c r="B419" s="110" t="s">
        <v>48</v>
      </c>
      <c r="C419" s="111"/>
      <c r="D419" s="111"/>
      <c r="E419" s="112"/>
      <c r="F419" s="108"/>
      <c r="G419" s="109"/>
      <c r="H419" s="109"/>
      <c r="I419" s="199"/>
      <c r="J419" s="109"/>
      <c r="K419" s="109"/>
      <c r="L419" s="109"/>
      <c r="M419" s="109"/>
      <c r="N419" s="109"/>
      <c r="O419" s="109"/>
      <c r="P419" s="109"/>
      <c r="Q419" s="109"/>
      <c r="R419" s="109"/>
      <c r="S419" s="109"/>
    </row>
    <row r="420" spans="2:19" ht="16.5">
      <c r="B420" s="109"/>
      <c r="C420" s="109"/>
      <c r="D420" s="109"/>
      <c r="E420" s="109"/>
      <c r="F420" s="108"/>
      <c r="G420" s="109"/>
      <c r="H420" s="407" t="s">
        <v>49</v>
      </c>
      <c r="I420" s="407"/>
      <c r="J420" s="407"/>
      <c r="K420" s="407"/>
      <c r="L420" s="113"/>
      <c r="M420" s="113"/>
      <c r="N420" s="109"/>
      <c r="O420" s="109"/>
      <c r="P420" s="109"/>
      <c r="Q420" s="109"/>
      <c r="R420" s="109"/>
      <c r="S420" s="109"/>
    </row>
    <row r="421" spans="2:19" ht="16.5">
      <c r="B421" s="109"/>
      <c r="C421" s="109"/>
      <c r="D421" s="109"/>
      <c r="E421" s="109"/>
      <c r="F421" s="108"/>
      <c r="G421" s="109"/>
      <c r="H421" s="407" t="s">
        <v>50</v>
      </c>
      <c r="I421" s="407"/>
      <c r="J421" s="407"/>
      <c r="K421" s="407"/>
      <c r="L421" s="113"/>
      <c r="M421" s="113"/>
      <c r="N421" s="109"/>
      <c r="O421" s="109"/>
      <c r="P421" s="109"/>
      <c r="Q421" s="109"/>
      <c r="R421" s="109"/>
      <c r="S421" s="109"/>
    </row>
    <row r="422" spans="2:19" ht="16.5">
      <c r="B422" s="109"/>
      <c r="C422" s="109"/>
      <c r="D422" s="109"/>
      <c r="E422" s="109"/>
      <c r="F422" s="108"/>
      <c r="G422" s="109"/>
      <c r="H422" s="420" t="s">
        <v>247</v>
      </c>
      <c r="I422" s="407"/>
      <c r="J422" s="407"/>
      <c r="K422" s="407"/>
      <c r="L422" s="113"/>
      <c r="M422" s="113"/>
      <c r="N422" s="109"/>
      <c r="O422" s="109"/>
      <c r="P422" s="109"/>
      <c r="Q422" s="109"/>
      <c r="R422" s="109"/>
      <c r="S422" s="109"/>
    </row>
    <row r="423" spans="2:19" ht="16.5">
      <c r="B423" s="114" t="s">
        <v>52</v>
      </c>
      <c r="C423" s="114"/>
      <c r="D423" s="115" t="s">
        <v>3</v>
      </c>
      <c r="E423" s="109" t="s">
        <v>53</v>
      </c>
      <c r="F423" s="108"/>
      <c r="G423" s="109"/>
      <c r="H423" s="113"/>
      <c r="I423" s="113"/>
      <c r="J423" s="113"/>
      <c r="K423" s="113"/>
      <c r="L423" s="113"/>
      <c r="M423" s="113"/>
      <c r="N423" s="114"/>
      <c r="O423" s="114"/>
      <c r="P423" s="109"/>
      <c r="Q423" s="109"/>
      <c r="R423" s="109"/>
      <c r="S423" s="109"/>
    </row>
    <row r="424" spans="2:19" ht="16.5">
      <c r="B424" s="184" t="s">
        <v>54</v>
      </c>
      <c r="C424" s="114"/>
      <c r="D424" s="115" t="s">
        <v>3</v>
      </c>
      <c r="E424" s="109" t="s">
        <v>150</v>
      </c>
      <c r="F424" s="108"/>
      <c r="G424" s="109"/>
      <c r="H424" s="113"/>
      <c r="I424" s="113"/>
      <c r="J424" s="113"/>
      <c r="K424" s="113"/>
      <c r="L424" s="113"/>
      <c r="M424" s="113"/>
      <c r="N424" s="114"/>
      <c r="O424" s="114"/>
      <c r="P424" s="109"/>
      <c r="Q424" s="109"/>
      <c r="R424" s="109"/>
      <c r="S424" s="109"/>
    </row>
    <row r="425" spans="2:19" ht="16.5">
      <c r="B425" s="184" t="s">
        <v>56</v>
      </c>
      <c r="C425" s="184"/>
      <c r="D425" s="185" t="s">
        <v>3</v>
      </c>
      <c r="E425" s="421" t="s">
        <v>37</v>
      </c>
      <c r="F425" s="421"/>
      <c r="G425" s="421"/>
      <c r="H425" s="421"/>
      <c r="I425" s="421"/>
      <c r="J425" s="421"/>
      <c r="K425" s="421"/>
      <c r="L425" s="113"/>
      <c r="M425" s="109"/>
      <c r="N425" s="109"/>
      <c r="O425" s="109"/>
      <c r="P425" s="114"/>
      <c r="Q425" s="114"/>
      <c r="R425" s="109"/>
      <c r="S425" s="109"/>
    </row>
    <row r="426" spans="2:19">
      <c r="B426" s="114" t="s">
        <v>58</v>
      </c>
      <c r="C426" s="114"/>
      <c r="D426" s="115" t="s">
        <v>3</v>
      </c>
      <c r="E426" s="109" t="s">
        <v>59</v>
      </c>
      <c r="F426" s="108"/>
      <c r="G426" s="109"/>
      <c r="H426" s="109"/>
      <c r="I426" s="109"/>
      <c r="J426" s="109"/>
      <c r="K426" s="109"/>
      <c r="L426" s="109"/>
      <c r="M426" s="109"/>
      <c r="N426" s="109" t="str">
        <f>N347</f>
        <v>Keadaan Bulan Januari 2025</v>
      </c>
      <c r="O426" s="109"/>
      <c r="P426" s="109"/>
      <c r="Q426" s="109"/>
      <c r="R426" s="109"/>
      <c r="S426" s="109"/>
    </row>
    <row r="427" spans="2:19">
      <c r="B427" s="114"/>
      <c r="C427" s="114"/>
      <c r="D427" s="114"/>
      <c r="E427" s="109"/>
      <c r="F427" s="108"/>
      <c r="G427" s="109"/>
      <c r="H427" s="109"/>
      <c r="I427" s="109"/>
      <c r="J427" s="109"/>
      <c r="K427" s="109"/>
      <c r="L427" s="109"/>
      <c r="M427" s="109"/>
      <c r="N427" s="109"/>
      <c r="O427" s="109"/>
      <c r="P427" s="108"/>
      <c r="Q427" s="108"/>
      <c r="R427" s="109"/>
      <c r="S427" s="109"/>
    </row>
    <row r="428" spans="2:19">
      <c r="B428" s="431" t="s">
        <v>61</v>
      </c>
      <c r="C428" s="377" t="s">
        <v>62</v>
      </c>
      <c r="D428" s="378"/>
      <c r="E428" s="379"/>
      <c r="F428" s="434" t="s">
        <v>63</v>
      </c>
      <c r="G428" s="353" t="s">
        <v>64</v>
      </c>
      <c r="H428" s="354"/>
      <c r="I428" s="368" t="s">
        <v>65</v>
      </c>
      <c r="J428" s="368" t="s">
        <v>66</v>
      </c>
      <c r="K428" s="368" t="s">
        <v>67</v>
      </c>
      <c r="L428" s="368" t="s">
        <v>68</v>
      </c>
      <c r="M428" s="395" t="s">
        <v>69</v>
      </c>
      <c r="N428" s="396"/>
      <c r="O428" s="395" t="s">
        <v>70</v>
      </c>
      <c r="P428" s="397"/>
      <c r="Q428" s="397"/>
      <c r="R428" s="405" t="s">
        <v>71</v>
      </c>
      <c r="S428" s="109"/>
    </row>
    <row r="429" spans="2:19">
      <c r="B429" s="432"/>
      <c r="C429" s="380"/>
      <c r="D429" s="381"/>
      <c r="E429" s="382"/>
      <c r="F429" s="435"/>
      <c r="G429" s="376" t="s">
        <v>72</v>
      </c>
      <c r="H429" s="376" t="s">
        <v>73</v>
      </c>
      <c r="I429" s="369"/>
      <c r="J429" s="376"/>
      <c r="K429" s="376"/>
      <c r="L429" s="402"/>
      <c r="M429" s="376" t="s">
        <v>16</v>
      </c>
      <c r="N429" s="404" t="s">
        <v>15</v>
      </c>
      <c r="O429" s="404" t="s">
        <v>16</v>
      </c>
      <c r="P429" s="398" t="s">
        <v>15</v>
      </c>
      <c r="Q429" s="399"/>
      <c r="R429" s="406"/>
      <c r="S429" s="109"/>
    </row>
    <row r="430" spans="2:19">
      <c r="B430" s="433"/>
      <c r="C430" s="383"/>
      <c r="D430" s="384"/>
      <c r="E430" s="385"/>
      <c r="F430" s="436"/>
      <c r="G430" s="400"/>
      <c r="H430" s="400"/>
      <c r="I430" s="370"/>
      <c r="J430" s="400"/>
      <c r="K430" s="400"/>
      <c r="L430" s="403"/>
      <c r="M430" s="370"/>
      <c r="N430" s="400"/>
      <c r="O430" s="400"/>
      <c r="P430" s="187" t="s">
        <v>74</v>
      </c>
      <c r="Q430" s="192" t="s">
        <v>18</v>
      </c>
      <c r="R430" s="406"/>
      <c r="S430" s="109"/>
    </row>
    <row r="431" spans="2:19">
      <c r="B431" s="118">
        <v>1</v>
      </c>
      <c r="C431" s="344">
        <v>2</v>
      </c>
      <c r="D431" s="345"/>
      <c r="E431" s="346"/>
      <c r="F431" s="120">
        <v>3</v>
      </c>
      <c r="G431" s="121">
        <v>4</v>
      </c>
      <c r="H431" s="121">
        <v>5</v>
      </c>
      <c r="I431" s="121">
        <v>6</v>
      </c>
      <c r="J431" s="121">
        <v>7</v>
      </c>
      <c r="K431" s="121">
        <v>8</v>
      </c>
      <c r="L431" s="121">
        <v>9</v>
      </c>
      <c r="M431" s="121">
        <v>10</v>
      </c>
      <c r="N431" s="121">
        <v>11</v>
      </c>
      <c r="O431" s="121">
        <v>12</v>
      </c>
      <c r="P431" s="121">
        <v>13</v>
      </c>
      <c r="Q431" s="119">
        <v>14</v>
      </c>
      <c r="R431" s="158">
        <v>15</v>
      </c>
      <c r="S431" s="109"/>
    </row>
    <row r="432" spans="2:19">
      <c r="B432" s="196">
        <v>1</v>
      </c>
      <c r="C432" s="366" t="s">
        <v>75</v>
      </c>
      <c r="D432" s="366"/>
      <c r="E432" s="366"/>
      <c r="F432" s="197"/>
      <c r="G432" s="358" t="s">
        <v>76</v>
      </c>
      <c r="H432" s="358" t="s">
        <v>77</v>
      </c>
      <c r="I432" s="200">
        <v>377200</v>
      </c>
      <c r="J432" s="190" t="s">
        <v>78</v>
      </c>
      <c r="K432" s="190" t="s">
        <v>78</v>
      </c>
      <c r="L432" s="201">
        <f>I432/I435*100</f>
        <v>27.895281763052804</v>
      </c>
      <c r="M432" s="202">
        <f>P432/I432*100</f>
        <v>0</v>
      </c>
      <c r="N432" s="203">
        <f>P432/I432</f>
        <v>0</v>
      </c>
      <c r="O432" s="203">
        <f>L432*M432/100</f>
        <v>0</v>
      </c>
      <c r="P432" s="200"/>
      <c r="Q432" s="204">
        <f>L432*M432/100</f>
        <v>0</v>
      </c>
      <c r="R432" s="205">
        <f>I432-P432</f>
        <v>377200</v>
      </c>
      <c r="S432" s="109"/>
    </row>
    <row r="433" spans="2:19" ht="15" customHeight="1">
      <c r="B433" s="186">
        <v>2</v>
      </c>
      <c r="C433" s="367" t="s">
        <v>87</v>
      </c>
      <c r="D433" s="367"/>
      <c r="E433" s="367"/>
      <c r="F433" s="198"/>
      <c r="G433" s="401"/>
      <c r="H433" s="401"/>
      <c r="I433" s="188">
        <v>636000</v>
      </c>
      <c r="J433" s="189"/>
      <c r="K433" s="189"/>
      <c r="L433" s="134">
        <f>I433/I435*100</f>
        <v>47.034462357639399</v>
      </c>
      <c r="M433" s="135">
        <f t="shared" ref="M433:M434" si="26">P433/I433*100</f>
        <v>0</v>
      </c>
      <c r="N433" s="136">
        <f t="shared" ref="N433:N434" si="27">P433/I433</f>
        <v>0</v>
      </c>
      <c r="O433" s="136">
        <f t="shared" ref="O433:O434" si="28">L433*M433/100</f>
        <v>0</v>
      </c>
      <c r="P433" s="188"/>
      <c r="Q433" s="206">
        <f t="shared" ref="Q433:Q434" si="29">L433*M433/100</f>
        <v>0</v>
      </c>
      <c r="R433" s="160">
        <f t="shared" ref="R433:R434" si="30">I433-P433</f>
        <v>636000</v>
      </c>
      <c r="S433" s="109"/>
    </row>
    <row r="434" spans="2:19">
      <c r="B434" s="186">
        <v>3</v>
      </c>
      <c r="C434" s="367" t="s">
        <v>88</v>
      </c>
      <c r="D434" s="367"/>
      <c r="E434" s="367"/>
      <c r="F434" s="198"/>
      <c r="G434" s="401"/>
      <c r="H434" s="401"/>
      <c r="I434" s="188">
        <v>339000</v>
      </c>
      <c r="J434" s="189"/>
      <c r="K434" s="189"/>
      <c r="L434" s="134">
        <f>I434/I435*100</f>
        <v>25.070255879307794</v>
      </c>
      <c r="M434" s="135">
        <f t="shared" si="26"/>
        <v>0</v>
      </c>
      <c r="N434" s="136">
        <f t="shared" si="27"/>
        <v>0</v>
      </c>
      <c r="O434" s="136">
        <f t="shared" si="28"/>
        <v>0</v>
      </c>
      <c r="P434" s="188"/>
      <c r="Q434" s="206">
        <f t="shared" si="29"/>
        <v>0</v>
      </c>
      <c r="R434" s="160">
        <f t="shared" si="30"/>
        <v>339000</v>
      </c>
      <c r="S434" s="109"/>
    </row>
    <row r="435" spans="2:19" ht="21" thickBot="1">
      <c r="B435" s="363" t="s">
        <v>80</v>
      </c>
      <c r="C435" s="364"/>
      <c r="D435" s="364"/>
      <c r="E435" s="364"/>
      <c r="F435" s="364"/>
      <c r="G435" s="364"/>
      <c r="H435" s="365"/>
      <c r="I435" s="140">
        <f>SUM(I432:I434)</f>
        <v>1352200</v>
      </c>
      <c r="J435" s="141" t="s">
        <v>81</v>
      </c>
      <c r="K435" s="142"/>
      <c r="L435" s="143">
        <f>SUM(L432:L434)</f>
        <v>100</v>
      </c>
      <c r="M435" s="153"/>
      <c r="N435" s="143">
        <f>SUM(N432:N434)</f>
        <v>0</v>
      </c>
      <c r="O435" s="143">
        <f>SUM(O432:O434)</f>
        <v>0</v>
      </c>
      <c r="P435" s="143">
        <f>SUM(P432:P434)</f>
        <v>0</v>
      </c>
      <c r="Q435" s="143">
        <f>SUM(Q432:Q434)</f>
        <v>0</v>
      </c>
      <c r="R435" s="143">
        <f>SUM(R432:R434)</f>
        <v>1352200</v>
      </c>
      <c r="S435" s="109"/>
    </row>
    <row r="436" spans="2:19">
      <c r="B436" s="109"/>
      <c r="C436" s="109"/>
      <c r="D436" s="109"/>
      <c r="E436" s="109"/>
      <c r="F436" s="108"/>
      <c r="G436" s="109"/>
      <c r="H436" s="109"/>
      <c r="I436" s="109"/>
      <c r="J436" s="109"/>
      <c r="K436" s="109"/>
      <c r="L436" s="109"/>
      <c r="M436" s="109"/>
      <c r="N436" s="109"/>
      <c r="O436" s="109"/>
      <c r="P436" s="109"/>
      <c r="Q436" s="109"/>
      <c r="R436" s="109"/>
      <c r="S436" s="109"/>
    </row>
    <row r="437" spans="2:19">
      <c r="B437" s="109"/>
      <c r="C437" s="109"/>
      <c r="D437" s="109"/>
      <c r="E437" s="109"/>
      <c r="F437" s="108"/>
      <c r="G437" s="109"/>
      <c r="H437" s="109"/>
      <c r="I437" s="146"/>
      <c r="J437" s="109"/>
      <c r="K437" s="109"/>
      <c r="L437" s="109"/>
      <c r="M437" s="109"/>
      <c r="N437" s="109"/>
      <c r="O437" s="128"/>
      <c r="P437" s="128" t="str">
        <f>P356</f>
        <v>Polebunging, 31 Januari 2025</v>
      </c>
      <c r="Q437" s="109"/>
      <c r="R437" s="109"/>
      <c r="S437" s="109"/>
    </row>
    <row r="438" spans="2:19">
      <c r="B438" s="109"/>
      <c r="C438" s="109"/>
      <c r="D438" s="109"/>
      <c r="E438" s="109"/>
      <c r="F438" s="108"/>
      <c r="G438" s="109"/>
      <c r="H438" s="109"/>
      <c r="I438" s="109"/>
      <c r="J438" s="109"/>
      <c r="K438" s="109"/>
      <c r="L438" s="109"/>
      <c r="M438" s="109"/>
      <c r="N438" s="109"/>
      <c r="O438" s="147"/>
      <c r="P438" s="147" t="str">
        <f>P357</f>
        <v>P P T K,</v>
      </c>
      <c r="Q438" s="109"/>
      <c r="R438" s="109"/>
      <c r="S438" s="109"/>
    </row>
    <row r="439" spans="2:19">
      <c r="B439" s="109"/>
      <c r="C439" s="109"/>
      <c r="D439" s="109"/>
      <c r="E439" s="109"/>
      <c r="F439" s="108"/>
      <c r="G439" s="109"/>
      <c r="H439" s="109"/>
      <c r="I439" s="146"/>
      <c r="J439" s="109"/>
      <c r="K439" s="109"/>
      <c r="L439" s="109"/>
      <c r="M439" s="109"/>
      <c r="N439" s="109"/>
      <c r="O439" s="147"/>
      <c r="P439" s="147"/>
      <c r="Q439" s="109"/>
      <c r="R439" s="109"/>
      <c r="S439" s="109"/>
    </row>
    <row r="440" spans="2:19">
      <c r="B440" s="109"/>
      <c r="C440" s="109"/>
      <c r="D440" s="109"/>
      <c r="E440" s="109"/>
      <c r="F440" s="108"/>
      <c r="G440" s="109"/>
      <c r="H440" s="109"/>
      <c r="I440" s="109"/>
      <c r="J440" s="109"/>
      <c r="K440" s="109"/>
      <c r="L440" s="109"/>
      <c r="M440" s="109"/>
      <c r="N440" s="109"/>
      <c r="O440" s="147"/>
      <c r="P440" s="147"/>
      <c r="Q440" s="109"/>
      <c r="R440" s="109"/>
      <c r="S440" s="109"/>
    </row>
    <row r="441" spans="2:19">
      <c r="B441" s="109"/>
      <c r="C441" s="109"/>
      <c r="D441" s="109"/>
      <c r="E441" s="109"/>
      <c r="F441" s="108"/>
      <c r="G441" s="109"/>
      <c r="H441" s="109"/>
      <c r="I441" s="109"/>
      <c r="J441" s="109"/>
      <c r="K441" s="109"/>
      <c r="L441" s="109"/>
      <c r="M441" s="109"/>
      <c r="N441" s="109"/>
      <c r="O441" s="109"/>
      <c r="P441" s="109"/>
      <c r="Q441" s="109"/>
      <c r="R441" s="109"/>
      <c r="S441" s="109"/>
    </row>
    <row r="442" spans="2:19">
      <c r="B442" s="109"/>
      <c r="C442" s="109"/>
      <c r="D442" s="109"/>
      <c r="E442" s="109"/>
      <c r="F442" s="108"/>
      <c r="G442" s="109"/>
      <c r="H442" s="109"/>
      <c r="I442" s="109"/>
      <c r="J442" s="109"/>
      <c r="K442" s="109"/>
      <c r="L442" s="109"/>
      <c r="M442" s="109"/>
      <c r="N442" s="109"/>
      <c r="O442" s="148"/>
      <c r="P442" s="148" t="s">
        <v>151</v>
      </c>
      <c r="Q442" s="109"/>
      <c r="R442" s="109"/>
      <c r="S442" s="109"/>
    </row>
    <row r="443" spans="2:19">
      <c r="B443" s="109"/>
      <c r="C443" s="109"/>
      <c r="D443" s="109"/>
      <c r="E443" s="109"/>
      <c r="F443" s="108"/>
      <c r="G443" s="109"/>
      <c r="H443" s="109"/>
      <c r="I443" s="109"/>
      <c r="J443" s="109"/>
      <c r="K443" s="109"/>
      <c r="L443" s="109"/>
      <c r="M443" s="109"/>
      <c r="N443" s="109"/>
      <c r="O443" s="128"/>
      <c r="P443" s="277" t="s">
        <v>152</v>
      </c>
      <c r="Q443" s="109"/>
      <c r="R443" s="109"/>
      <c r="S443" s="109"/>
    </row>
    <row r="444" spans="2:19">
      <c r="B444" s="105" t="s">
        <v>47</v>
      </c>
      <c r="C444" s="106"/>
      <c r="D444" s="106"/>
      <c r="E444" s="107"/>
      <c r="F444" s="108"/>
      <c r="G444" s="109"/>
      <c r="H444" s="109"/>
      <c r="I444" s="109"/>
      <c r="J444" s="109"/>
      <c r="K444" s="109"/>
      <c r="L444" s="109"/>
      <c r="M444" s="109"/>
      <c r="N444" s="109"/>
      <c r="O444" s="109"/>
      <c r="P444" s="109"/>
      <c r="Q444" s="109"/>
      <c r="R444" s="109"/>
      <c r="S444" s="109"/>
    </row>
    <row r="445" spans="2:19">
      <c r="B445" s="110" t="s">
        <v>48</v>
      </c>
      <c r="C445" s="111"/>
      <c r="D445" s="111"/>
      <c r="E445" s="112"/>
      <c r="F445" s="108"/>
      <c r="G445" s="109"/>
      <c r="H445" s="109"/>
      <c r="I445" s="109"/>
      <c r="J445" s="109"/>
      <c r="K445" s="109"/>
      <c r="L445" s="109"/>
      <c r="M445" s="109"/>
      <c r="N445" s="109"/>
      <c r="O445" s="109"/>
      <c r="P445" s="109"/>
      <c r="Q445" s="109"/>
      <c r="R445" s="109"/>
      <c r="S445" s="109"/>
    </row>
    <row r="446" spans="2:19" ht="16.5">
      <c r="B446" s="109"/>
      <c r="C446" s="109"/>
      <c r="D446" s="109"/>
      <c r="E446" s="109"/>
      <c r="F446" s="108"/>
      <c r="G446" s="109"/>
      <c r="H446" s="407" t="s">
        <v>49</v>
      </c>
      <c r="I446" s="407"/>
      <c r="J446" s="407"/>
      <c r="K446" s="407"/>
      <c r="L446" s="113"/>
      <c r="M446" s="113"/>
      <c r="N446" s="109"/>
      <c r="O446" s="109"/>
      <c r="P446" s="109"/>
      <c r="Q446" s="109"/>
      <c r="R446" s="109"/>
    </row>
    <row r="447" spans="2:19" ht="16.5">
      <c r="B447" s="109"/>
      <c r="C447" s="109"/>
      <c r="D447" s="109"/>
      <c r="E447" s="109"/>
      <c r="F447" s="108"/>
      <c r="G447" s="109"/>
      <c r="H447" s="407" t="s">
        <v>50</v>
      </c>
      <c r="I447" s="407"/>
      <c r="J447" s="407"/>
      <c r="K447" s="407"/>
      <c r="L447" s="113"/>
      <c r="M447" s="113"/>
      <c r="N447" s="109"/>
      <c r="O447" s="109"/>
      <c r="P447" s="109"/>
      <c r="Q447" s="109"/>
      <c r="R447" s="109"/>
    </row>
    <row r="448" spans="2:19" ht="16.5">
      <c r="B448" s="109"/>
      <c r="C448" s="109"/>
      <c r="D448" s="109"/>
      <c r="E448" s="109"/>
      <c r="F448" s="108"/>
      <c r="G448" s="109"/>
      <c r="H448" s="420" t="s">
        <v>247</v>
      </c>
      <c r="I448" s="407"/>
      <c r="J448" s="407"/>
      <c r="K448" s="407"/>
      <c r="L448" s="113"/>
      <c r="M448" s="113"/>
      <c r="N448" s="109"/>
      <c r="O448" s="109"/>
      <c r="P448" s="109"/>
      <c r="Q448" s="109"/>
      <c r="R448" s="109"/>
    </row>
    <row r="449" spans="2:18" ht="16.5">
      <c r="B449" s="114" t="s">
        <v>52</v>
      </c>
      <c r="C449" s="114"/>
      <c r="D449" s="115" t="s">
        <v>3</v>
      </c>
      <c r="E449" s="109" t="s">
        <v>53</v>
      </c>
      <c r="F449" s="108"/>
      <c r="G449" s="109"/>
      <c r="H449" s="113"/>
      <c r="I449" s="113"/>
      <c r="J449" s="113"/>
      <c r="K449" s="113"/>
      <c r="L449" s="113"/>
      <c r="M449" s="113"/>
      <c r="N449" s="114"/>
      <c r="O449" s="114"/>
      <c r="P449" s="109"/>
      <c r="Q449" s="109"/>
      <c r="R449" s="109"/>
    </row>
    <row r="450" spans="2:18" ht="16.5">
      <c r="B450" s="184" t="s">
        <v>54</v>
      </c>
      <c r="C450" s="114"/>
      <c r="D450" s="115" t="s">
        <v>3</v>
      </c>
      <c r="E450" s="109" t="s">
        <v>39</v>
      </c>
      <c r="F450" s="108"/>
      <c r="G450" s="109"/>
      <c r="H450" s="113"/>
      <c r="I450" s="113"/>
      <c r="J450" s="113"/>
      <c r="K450" s="113"/>
      <c r="L450" s="113"/>
      <c r="M450" s="113"/>
      <c r="N450" s="114"/>
      <c r="O450" s="114"/>
      <c r="P450" s="109"/>
      <c r="Q450" s="109"/>
      <c r="R450" s="109"/>
    </row>
    <row r="451" spans="2:18" ht="16.5">
      <c r="B451" s="184" t="s">
        <v>56</v>
      </c>
      <c r="C451" s="184"/>
      <c r="D451" s="185" t="s">
        <v>3</v>
      </c>
      <c r="E451" s="109" t="s">
        <v>153</v>
      </c>
      <c r="F451" s="207"/>
      <c r="G451" s="207"/>
      <c r="H451" s="207"/>
      <c r="I451" s="113"/>
      <c r="J451" s="113"/>
      <c r="K451" s="113"/>
      <c r="L451" s="113"/>
      <c r="M451" s="109"/>
      <c r="N451" s="109"/>
      <c r="O451" s="109"/>
      <c r="P451" s="114"/>
      <c r="Q451" s="114"/>
      <c r="R451" s="109"/>
    </row>
    <row r="452" spans="2:18">
      <c r="B452" s="114" t="s">
        <v>58</v>
      </c>
      <c r="C452" s="114"/>
      <c r="D452" s="115" t="s">
        <v>3</v>
      </c>
      <c r="E452" s="109" t="s">
        <v>59</v>
      </c>
      <c r="F452" s="108"/>
      <c r="G452" s="109"/>
      <c r="H452" s="109"/>
      <c r="I452" s="109"/>
      <c r="J452" s="109"/>
      <c r="K452" s="109"/>
      <c r="L452" s="109"/>
      <c r="M452" s="109"/>
      <c r="N452" s="109" t="str">
        <f>N426</f>
        <v>Keadaan Bulan Januari 2025</v>
      </c>
      <c r="O452" s="109"/>
      <c r="P452" s="109"/>
      <c r="Q452" s="109"/>
      <c r="R452" s="109"/>
    </row>
    <row r="453" spans="2:18">
      <c r="B453" s="114"/>
      <c r="C453" s="114"/>
      <c r="D453" s="114"/>
      <c r="E453" s="109"/>
      <c r="F453" s="108"/>
      <c r="G453" s="109"/>
      <c r="H453" s="109"/>
      <c r="I453" s="109"/>
      <c r="J453" s="109"/>
      <c r="K453" s="109"/>
      <c r="L453" s="109"/>
      <c r="M453" s="109"/>
      <c r="N453" s="109"/>
      <c r="O453" s="109"/>
      <c r="P453" s="108"/>
      <c r="Q453" s="108"/>
      <c r="R453" s="109"/>
    </row>
    <row r="454" spans="2:18" ht="42" customHeight="1">
      <c r="B454" s="371" t="s">
        <v>61</v>
      </c>
      <c r="C454" s="386" t="s">
        <v>62</v>
      </c>
      <c r="D454" s="387"/>
      <c r="E454" s="388"/>
      <c r="F454" s="442" t="s">
        <v>63</v>
      </c>
      <c r="G454" s="374" t="s">
        <v>64</v>
      </c>
      <c r="H454" s="375"/>
      <c r="I454" s="349" t="s">
        <v>65</v>
      </c>
      <c r="J454" s="349" t="s">
        <v>66</v>
      </c>
      <c r="K454" s="349" t="s">
        <v>67</v>
      </c>
      <c r="L454" s="349" t="s">
        <v>68</v>
      </c>
      <c r="M454" s="408" t="s">
        <v>69</v>
      </c>
      <c r="N454" s="409"/>
      <c r="O454" s="408" t="s">
        <v>70</v>
      </c>
      <c r="P454" s="410"/>
      <c r="Q454" s="410"/>
      <c r="R454" s="449" t="s">
        <v>71</v>
      </c>
    </row>
    <row r="455" spans="2:18">
      <c r="B455" s="372"/>
      <c r="C455" s="389"/>
      <c r="D455" s="390"/>
      <c r="E455" s="391"/>
      <c r="F455" s="443"/>
      <c r="G455" s="347" t="s">
        <v>72</v>
      </c>
      <c r="H455" s="347" t="s">
        <v>73</v>
      </c>
      <c r="I455" s="411"/>
      <c r="J455" s="347"/>
      <c r="K455" s="347"/>
      <c r="L455" s="350"/>
      <c r="M455" s="347" t="s">
        <v>16</v>
      </c>
      <c r="N455" s="352" t="s">
        <v>15</v>
      </c>
      <c r="O455" s="352" t="s">
        <v>16</v>
      </c>
      <c r="P455" s="342" t="s">
        <v>15</v>
      </c>
      <c r="Q455" s="343"/>
      <c r="R455" s="450"/>
    </row>
    <row r="456" spans="2:18">
      <c r="B456" s="373"/>
      <c r="C456" s="392"/>
      <c r="D456" s="393"/>
      <c r="E456" s="394"/>
      <c r="F456" s="444"/>
      <c r="G456" s="348"/>
      <c r="H456" s="348"/>
      <c r="I456" s="412"/>
      <c r="J456" s="348"/>
      <c r="K456" s="348"/>
      <c r="L456" s="351"/>
      <c r="M456" s="412"/>
      <c r="N456" s="348"/>
      <c r="O456" s="348"/>
      <c r="P456" s="130" t="s">
        <v>74</v>
      </c>
      <c r="Q456" s="157" t="s">
        <v>18</v>
      </c>
      <c r="R456" s="450"/>
    </row>
    <row r="457" spans="2:18">
      <c r="B457" s="118">
        <v>1</v>
      </c>
      <c r="C457" s="344">
        <v>2</v>
      </c>
      <c r="D457" s="345"/>
      <c r="E457" s="346"/>
      <c r="F457" s="120">
        <v>3</v>
      </c>
      <c r="G457" s="121">
        <v>4</v>
      </c>
      <c r="H457" s="121">
        <v>5</v>
      </c>
      <c r="I457" s="121">
        <v>6</v>
      </c>
      <c r="J457" s="121">
        <v>7</v>
      </c>
      <c r="K457" s="121">
        <v>8</v>
      </c>
      <c r="L457" s="121">
        <v>9</v>
      </c>
      <c r="M457" s="121">
        <v>10</v>
      </c>
      <c r="N457" s="121">
        <v>11</v>
      </c>
      <c r="O457" s="121">
        <v>12</v>
      </c>
      <c r="P457" s="121">
        <v>13</v>
      </c>
      <c r="Q457" s="119">
        <v>14</v>
      </c>
      <c r="R457" s="158">
        <v>15</v>
      </c>
    </row>
    <row r="458" spans="2:18">
      <c r="B458" s="167">
        <v>1</v>
      </c>
      <c r="C458" s="437" t="s">
        <v>75</v>
      </c>
      <c r="D458" s="438"/>
      <c r="E458" s="439"/>
      <c r="F458" s="123"/>
      <c r="G458" s="358" t="s">
        <v>76</v>
      </c>
      <c r="H458" s="358" t="s">
        <v>77</v>
      </c>
      <c r="I458" s="208">
        <v>857200</v>
      </c>
      <c r="J458" s="132" t="s">
        <v>78</v>
      </c>
      <c r="K458" s="133" t="s">
        <v>78</v>
      </c>
      <c r="L458" s="209">
        <f>I458/I464*100</f>
        <v>5.2976039651688103</v>
      </c>
      <c r="M458" s="210">
        <f>P458/I458*100</f>
        <v>0</v>
      </c>
      <c r="N458" s="211">
        <f>P458/I458</f>
        <v>0</v>
      </c>
      <c r="O458" s="211">
        <f>L458*M458/100</f>
        <v>0</v>
      </c>
      <c r="P458" s="208"/>
      <c r="Q458" s="215">
        <f>L458*M458/100</f>
        <v>0</v>
      </c>
      <c r="R458" s="160">
        <f>I458-P458</f>
        <v>857200</v>
      </c>
    </row>
    <row r="459" spans="2:18">
      <c r="B459" s="167">
        <v>2</v>
      </c>
      <c r="C459" s="109" t="s">
        <v>87</v>
      </c>
      <c r="D459" s="168"/>
      <c r="E459" s="169"/>
      <c r="F459" s="123"/>
      <c r="G459" s="401"/>
      <c r="H459" s="401"/>
      <c r="I459" s="208">
        <v>1325900</v>
      </c>
      <c r="J459" s="212"/>
      <c r="K459" s="137"/>
      <c r="L459" s="209">
        <f>I459/I464*100</f>
        <v>8.194228998386988</v>
      </c>
      <c r="M459" s="210">
        <f t="shared" ref="M459:M463" si="31">P459/I459*100</f>
        <v>0</v>
      </c>
      <c r="N459" s="211">
        <f t="shared" ref="N459:N463" si="32">P459/I459</f>
        <v>0</v>
      </c>
      <c r="O459" s="211">
        <f t="shared" ref="O459:O463" si="33">L459*M459/100</f>
        <v>0</v>
      </c>
      <c r="P459" s="208"/>
      <c r="Q459" s="215">
        <f t="shared" ref="Q459:Q463" si="34">L459*M459/100</f>
        <v>0</v>
      </c>
      <c r="R459" s="160">
        <f t="shared" ref="R459:R463" si="35">I459-P459</f>
        <v>1325900</v>
      </c>
    </row>
    <row r="460" spans="2:18">
      <c r="B460" s="122">
        <v>3</v>
      </c>
      <c r="C460" s="116" t="s">
        <v>131</v>
      </c>
      <c r="D460" s="109"/>
      <c r="E460" s="117"/>
      <c r="F460" s="123"/>
      <c r="G460" s="401"/>
      <c r="H460" s="401"/>
      <c r="I460" s="208">
        <v>442900</v>
      </c>
      <c r="J460" s="212"/>
      <c r="K460" s="137" t="s">
        <v>78</v>
      </c>
      <c r="L460" s="213">
        <f>I460/I464*100</f>
        <v>2.7371777836832316</v>
      </c>
      <c r="M460" s="210">
        <f t="shared" si="31"/>
        <v>0</v>
      </c>
      <c r="N460" s="211">
        <f t="shared" si="32"/>
        <v>0</v>
      </c>
      <c r="O460" s="211">
        <f t="shared" si="33"/>
        <v>0</v>
      </c>
      <c r="P460" s="208"/>
      <c r="Q460" s="215">
        <f t="shared" si="34"/>
        <v>0</v>
      </c>
      <c r="R460" s="160">
        <f t="shared" si="35"/>
        <v>442900</v>
      </c>
    </row>
    <row r="461" spans="2:18">
      <c r="B461" s="122">
        <v>4</v>
      </c>
      <c r="C461" s="116" t="s">
        <v>88</v>
      </c>
      <c r="D461" s="109"/>
      <c r="E461" s="117"/>
      <c r="F461" s="123"/>
      <c r="G461" s="401"/>
      <c r="H461" s="401"/>
      <c r="I461" s="208">
        <v>324900</v>
      </c>
      <c r="J461" s="132"/>
      <c r="K461" s="137" t="s">
        <v>78</v>
      </c>
      <c r="L461" s="209">
        <f>I461/I464*100</f>
        <v>2.0079229214691399</v>
      </c>
      <c r="M461" s="210">
        <f t="shared" si="31"/>
        <v>0</v>
      </c>
      <c r="N461" s="211">
        <f t="shared" si="32"/>
        <v>0</v>
      </c>
      <c r="O461" s="211">
        <f t="shared" si="33"/>
        <v>0</v>
      </c>
      <c r="P461" s="208"/>
      <c r="Q461" s="215">
        <f t="shared" si="34"/>
        <v>0</v>
      </c>
      <c r="R461" s="160">
        <f t="shared" si="35"/>
        <v>324900</v>
      </c>
    </row>
    <row r="462" spans="2:18">
      <c r="B462" s="122">
        <v>5</v>
      </c>
      <c r="C462" s="116" t="s">
        <v>79</v>
      </c>
      <c r="D462" s="109"/>
      <c r="E462" s="117"/>
      <c r="F462" s="123"/>
      <c r="G462" s="401"/>
      <c r="H462" s="401"/>
      <c r="I462" s="131">
        <v>11730000</v>
      </c>
      <c r="J462" s="132"/>
      <c r="K462" s="137"/>
      <c r="L462" s="209">
        <f>I462/I464*100</f>
        <v>72.492877404841522</v>
      </c>
      <c r="M462" s="210">
        <f t="shared" si="31"/>
        <v>0</v>
      </c>
      <c r="N462" s="211">
        <f t="shared" si="32"/>
        <v>0</v>
      </c>
      <c r="O462" s="211">
        <f t="shared" si="33"/>
        <v>0</v>
      </c>
      <c r="P462" s="214"/>
      <c r="Q462" s="215">
        <f t="shared" si="34"/>
        <v>0</v>
      </c>
      <c r="R462" s="160">
        <f t="shared" si="35"/>
        <v>11730000</v>
      </c>
    </row>
    <row r="463" spans="2:18">
      <c r="B463" s="122">
        <v>6</v>
      </c>
      <c r="C463" s="116" t="s">
        <v>89</v>
      </c>
      <c r="D463" s="109"/>
      <c r="E463" s="117"/>
      <c r="F463" s="123"/>
      <c r="G463" s="401"/>
      <c r="H463" s="401"/>
      <c r="I463" s="131">
        <v>1500000</v>
      </c>
      <c r="J463" s="132"/>
      <c r="K463" s="137"/>
      <c r="L463" s="209">
        <f>I463/I464*100</f>
        <v>9.2701889264503201</v>
      </c>
      <c r="M463" s="210">
        <f t="shared" si="31"/>
        <v>0</v>
      </c>
      <c r="N463" s="211">
        <f t="shared" si="32"/>
        <v>0</v>
      </c>
      <c r="O463" s="211">
        <f t="shared" si="33"/>
        <v>0</v>
      </c>
      <c r="P463" s="214"/>
      <c r="Q463" s="215">
        <f t="shared" si="34"/>
        <v>0</v>
      </c>
      <c r="R463" s="160">
        <f t="shared" si="35"/>
        <v>1500000</v>
      </c>
    </row>
    <row r="464" spans="2:18" ht="21" thickBot="1">
      <c r="B464" s="363" t="s">
        <v>80</v>
      </c>
      <c r="C464" s="364"/>
      <c r="D464" s="364"/>
      <c r="E464" s="364"/>
      <c r="F464" s="364"/>
      <c r="G464" s="364"/>
      <c r="H464" s="365"/>
      <c r="I464" s="140">
        <f>SUM(I458:I463)</f>
        <v>16180900</v>
      </c>
      <c r="J464" s="141" t="s">
        <v>81</v>
      </c>
      <c r="K464" s="142"/>
      <c r="L464" s="143">
        <f>SUM(L458:L463)</f>
        <v>100</v>
      </c>
      <c r="M464" s="144"/>
      <c r="N464" s="144">
        <f>SUM(N458:N463)</f>
        <v>0</v>
      </c>
      <c r="O464" s="144">
        <f>SUM(O458:O463)</f>
        <v>0</v>
      </c>
      <c r="P464" s="145">
        <f>SUM(P458:P463)</f>
        <v>0</v>
      </c>
      <c r="Q464" s="163">
        <f>SUM(Q458:Q463)</f>
        <v>0</v>
      </c>
      <c r="R464" s="164">
        <f>SUM(R458:R463)</f>
        <v>16180900</v>
      </c>
    </row>
    <row r="465" spans="2:19">
      <c r="B465" s="109"/>
      <c r="C465" s="109"/>
      <c r="D465" s="109"/>
      <c r="E465" s="109"/>
      <c r="F465" s="108"/>
      <c r="G465" s="109"/>
      <c r="H465" s="109"/>
      <c r="I465" s="109"/>
      <c r="J465" s="109"/>
      <c r="K465" s="109"/>
      <c r="L465" s="109"/>
      <c r="M465" s="109"/>
      <c r="N465" s="109"/>
      <c r="O465" s="109"/>
      <c r="P465" s="109"/>
      <c r="Q465" s="109"/>
      <c r="R465" s="109"/>
    </row>
    <row r="466" spans="2:19">
      <c r="B466" s="109"/>
      <c r="C466" s="109"/>
      <c r="D466" s="109"/>
      <c r="E466" s="109"/>
      <c r="F466" s="108"/>
      <c r="G466" s="109"/>
      <c r="H466" s="109"/>
      <c r="I466" s="146"/>
      <c r="J466" s="109"/>
      <c r="K466" s="109"/>
      <c r="L466" s="109"/>
      <c r="M466" s="109"/>
      <c r="N466" s="109"/>
      <c r="O466" s="128"/>
      <c r="P466" s="128" t="str">
        <f>P55</f>
        <v>Polebunging, 31 Januari 2025</v>
      </c>
      <c r="Q466" s="109"/>
      <c r="R466" s="109"/>
    </row>
    <row r="467" spans="2:19">
      <c r="B467" s="109"/>
      <c r="C467" s="109"/>
      <c r="D467" s="109"/>
      <c r="E467" s="109"/>
      <c r="F467" s="108"/>
      <c r="G467" s="109"/>
      <c r="H467" s="109"/>
      <c r="I467" s="109"/>
      <c r="J467" s="109"/>
      <c r="K467" s="109"/>
      <c r="L467" s="109"/>
      <c r="M467" s="109"/>
      <c r="N467" s="109"/>
      <c r="O467" s="147"/>
      <c r="P467" s="147" t="s">
        <v>83</v>
      </c>
      <c r="Q467" s="109"/>
      <c r="R467" s="109"/>
    </row>
    <row r="468" spans="2:19">
      <c r="B468" s="109"/>
      <c r="C468" s="109"/>
      <c r="D468" s="109"/>
      <c r="E468" s="109"/>
      <c r="F468" s="108"/>
      <c r="G468" s="109"/>
      <c r="H468" s="109"/>
      <c r="I468" s="146"/>
      <c r="J468" s="109"/>
      <c r="K468" s="109"/>
      <c r="L468" s="109"/>
      <c r="M468" s="109"/>
      <c r="N468" s="109"/>
      <c r="O468" s="147"/>
      <c r="P468" s="147"/>
      <c r="Q468" s="109"/>
      <c r="R468" s="109"/>
    </row>
    <row r="469" spans="2:19">
      <c r="B469" s="109"/>
      <c r="C469" s="109"/>
      <c r="D469" s="109"/>
      <c r="E469" s="109"/>
      <c r="F469" s="108"/>
      <c r="G469" s="109"/>
      <c r="H469" s="109"/>
      <c r="I469" s="109"/>
      <c r="J469" s="109"/>
      <c r="K469" s="109"/>
      <c r="L469" s="109"/>
      <c r="M469" s="109"/>
      <c r="N469" s="109"/>
      <c r="O469" s="147"/>
      <c r="P469" s="147"/>
      <c r="Q469" s="109"/>
      <c r="R469" s="109"/>
    </row>
    <row r="470" spans="2:19">
      <c r="B470" s="109"/>
      <c r="C470" s="109"/>
      <c r="D470" s="109"/>
      <c r="E470" s="109"/>
      <c r="F470" s="108"/>
      <c r="G470" s="109"/>
      <c r="H470" s="109"/>
      <c r="I470" s="109"/>
      <c r="J470" s="109"/>
      <c r="K470" s="109"/>
      <c r="L470" s="109"/>
      <c r="M470" s="109"/>
      <c r="N470" s="109"/>
      <c r="O470" s="109"/>
      <c r="P470" s="109"/>
      <c r="Q470" s="109"/>
      <c r="R470" s="109"/>
    </row>
    <row r="471" spans="2:19">
      <c r="B471" s="109"/>
      <c r="C471" s="109"/>
      <c r="D471" s="109"/>
      <c r="E471" s="109"/>
      <c r="F471" s="108"/>
      <c r="G471" s="109"/>
      <c r="H471" s="109"/>
      <c r="I471" s="109"/>
      <c r="J471" s="109"/>
      <c r="K471" s="109"/>
      <c r="L471" s="109"/>
      <c r="M471" s="109"/>
      <c r="N471" s="109"/>
      <c r="O471" s="148"/>
      <c r="P471" s="148" t="s">
        <v>154</v>
      </c>
      <c r="Q471" s="109"/>
      <c r="R471" s="109"/>
    </row>
    <row r="472" spans="2:19">
      <c r="B472" s="109"/>
      <c r="C472" s="109"/>
      <c r="D472" s="109"/>
      <c r="E472" s="109"/>
      <c r="F472" s="108"/>
      <c r="G472" s="109"/>
      <c r="H472" s="109"/>
      <c r="I472" s="109"/>
      <c r="J472" s="109"/>
      <c r="K472" s="109"/>
      <c r="L472" s="109"/>
      <c r="M472" s="109"/>
      <c r="N472" s="109"/>
      <c r="O472" s="128"/>
      <c r="P472" s="277" t="s">
        <v>155</v>
      </c>
      <c r="Q472" s="109"/>
      <c r="R472" s="109"/>
    </row>
    <row r="473" spans="2:19">
      <c r="B473" s="105" t="s">
        <v>47</v>
      </c>
      <c r="C473" s="106"/>
      <c r="D473" s="106"/>
      <c r="E473" s="107"/>
      <c r="F473" s="108"/>
      <c r="G473" s="109"/>
      <c r="H473" s="109"/>
      <c r="I473" s="109"/>
      <c r="J473" s="109"/>
      <c r="K473" s="109"/>
      <c r="L473" s="109"/>
      <c r="M473" s="109"/>
      <c r="N473" s="109"/>
      <c r="O473" s="109"/>
      <c r="P473" s="109"/>
      <c r="Q473" s="109"/>
      <c r="R473" s="109"/>
      <c r="S473" s="109"/>
    </row>
    <row r="474" spans="2:19">
      <c r="B474" s="110" t="s">
        <v>48</v>
      </c>
      <c r="C474" s="111"/>
      <c r="D474" s="111"/>
      <c r="E474" s="112"/>
      <c r="F474" s="108"/>
      <c r="G474" s="109"/>
      <c r="H474" s="109"/>
      <c r="I474" s="109"/>
      <c r="J474" s="109"/>
      <c r="K474" s="109"/>
      <c r="L474" s="109"/>
      <c r="M474" s="109"/>
      <c r="N474" s="109"/>
      <c r="O474" s="109"/>
      <c r="P474" s="109"/>
      <c r="Q474" s="109"/>
      <c r="R474" s="109"/>
      <c r="S474" s="109"/>
    </row>
    <row r="475" spans="2:19" ht="16.5">
      <c r="B475" s="109"/>
      <c r="C475" s="109"/>
      <c r="D475" s="109"/>
      <c r="E475" s="109"/>
      <c r="F475" s="108"/>
      <c r="G475" s="109"/>
      <c r="H475" s="407" t="s">
        <v>49</v>
      </c>
      <c r="I475" s="407"/>
      <c r="J475" s="407"/>
      <c r="K475" s="407"/>
      <c r="L475" s="113"/>
      <c r="M475" s="113"/>
      <c r="N475" s="109"/>
      <c r="O475" s="109"/>
      <c r="P475" s="109"/>
      <c r="Q475" s="109"/>
      <c r="R475" s="109"/>
    </row>
    <row r="476" spans="2:19" ht="16.5">
      <c r="B476" s="109"/>
      <c r="C476" s="109"/>
      <c r="D476" s="109"/>
      <c r="E476" s="109"/>
      <c r="F476" s="108"/>
      <c r="G476" s="109"/>
      <c r="H476" s="407" t="s">
        <v>50</v>
      </c>
      <c r="I476" s="407"/>
      <c r="J476" s="407"/>
      <c r="K476" s="407"/>
      <c r="L476" s="113"/>
      <c r="M476" s="113"/>
      <c r="N476" s="109"/>
      <c r="O476" s="109"/>
      <c r="P476" s="109"/>
      <c r="Q476" s="109"/>
      <c r="R476" s="109"/>
    </row>
    <row r="477" spans="2:19" ht="16.5">
      <c r="B477" s="109"/>
      <c r="C477" s="109"/>
      <c r="D477" s="109"/>
      <c r="E477" s="109"/>
      <c r="F477" s="108"/>
      <c r="G477" s="109"/>
      <c r="H477" s="420" t="s">
        <v>247</v>
      </c>
      <c r="I477" s="407"/>
      <c r="J477" s="407"/>
      <c r="K477" s="407"/>
      <c r="L477" s="113"/>
      <c r="M477" s="113"/>
      <c r="N477" s="109"/>
      <c r="O477" s="109"/>
      <c r="P477" s="109"/>
      <c r="Q477" s="109"/>
      <c r="R477" s="109"/>
    </row>
    <row r="478" spans="2:19" ht="16.5">
      <c r="B478" s="114" t="s">
        <v>52</v>
      </c>
      <c r="C478" s="114"/>
      <c r="D478" s="115" t="s">
        <v>3</v>
      </c>
      <c r="E478" s="109" t="s">
        <v>53</v>
      </c>
      <c r="F478" s="108"/>
      <c r="G478" s="109"/>
      <c r="H478" s="113"/>
      <c r="I478" s="113"/>
      <c r="J478" s="113"/>
      <c r="K478" s="113"/>
      <c r="L478" s="113"/>
      <c r="M478" s="113"/>
      <c r="N478" s="114"/>
      <c r="O478" s="114"/>
      <c r="P478" s="109"/>
      <c r="Q478" s="109"/>
      <c r="R478" s="109"/>
    </row>
    <row r="479" spans="2:19" ht="16.5">
      <c r="B479" s="184" t="s">
        <v>54</v>
      </c>
      <c r="C479" s="114"/>
      <c r="D479" s="115" t="s">
        <v>3</v>
      </c>
      <c r="E479" s="109" t="s">
        <v>39</v>
      </c>
      <c r="F479" s="108"/>
      <c r="G479" s="109"/>
      <c r="H479" s="113"/>
      <c r="I479" s="113"/>
      <c r="J479" s="113"/>
      <c r="K479" s="113"/>
      <c r="L479" s="113"/>
      <c r="M479" s="113"/>
      <c r="N479" s="114"/>
      <c r="O479" s="114"/>
      <c r="P479" s="109"/>
      <c r="Q479" s="109"/>
      <c r="R479" s="109"/>
    </row>
    <row r="480" spans="2:19" ht="16.5">
      <c r="B480" s="184" t="s">
        <v>56</v>
      </c>
      <c r="C480" s="184"/>
      <c r="D480" s="185" t="s">
        <v>3</v>
      </c>
      <c r="E480" s="109" t="s">
        <v>156</v>
      </c>
      <c r="F480" s="207"/>
      <c r="G480" s="207"/>
      <c r="H480" s="207"/>
      <c r="I480" s="113"/>
      <c r="J480" s="113"/>
      <c r="K480" s="113"/>
      <c r="L480" s="113"/>
      <c r="M480" s="109"/>
      <c r="N480" s="109"/>
      <c r="O480" s="109"/>
      <c r="P480" s="114"/>
      <c r="Q480" s="114"/>
      <c r="R480" s="109"/>
    </row>
    <row r="481" spans="2:18">
      <c r="B481" s="114" t="s">
        <v>58</v>
      </c>
      <c r="C481" s="114"/>
      <c r="D481" s="115" t="s">
        <v>3</v>
      </c>
      <c r="E481" s="109" t="s">
        <v>59</v>
      </c>
      <c r="F481" s="108"/>
      <c r="G481" s="109"/>
      <c r="H481" s="109"/>
      <c r="I481" s="109"/>
      <c r="J481" s="109"/>
      <c r="K481" s="109"/>
      <c r="L481" s="109"/>
      <c r="M481" s="109"/>
      <c r="N481" s="109" t="str">
        <f>N323</f>
        <v>Keadaan Bulan Januari 2025</v>
      </c>
      <c r="O481" s="109"/>
      <c r="P481" s="109"/>
      <c r="Q481" s="109"/>
      <c r="R481" s="109"/>
    </row>
    <row r="482" spans="2:18">
      <c r="B482" s="114"/>
      <c r="C482" s="114"/>
      <c r="D482" s="114"/>
      <c r="E482" s="109"/>
      <c r="F482" s="108"/>
      <c r="G482" s="109"/>
      <c r="H482" s="109"/>
      <c r="I482" s="109"/>
      <c r="J482" s="109"/>
      <c r="K482" s="109"/>
      <c r="L482" s="109"/>
      <c r="M482" s="109"/>
      <c r="N482" s="109"/>
      <c r="O482" s="109"/>
      <c r="P482" s="108"/>
      <c r="Q482" s="108"/>
      <c r="R482" s="109"/>
    </row>
    <row r="483" spans="2:18" ht="38.25" customHeight="1">
      <c r="B483" s="371" t="s">
        <v>61</v>
      </c>
      <c r="C483" s="386" t="s">
        <v>62</v>
      </c>
      <c r="D483" s="387"/>
      <c r="E483" s="388"/>
      <c r="F483" s="442" t="s">
        <v>63</v>
      </c>
      <c r="G483" s="374" t="s">
        <v>64</v>
      </c>
      <c r="H483" s="375"/>
      <c r="I483" s="349" t="s">
        <v>65</v>
      </c>
      <c r="J483" s="349" t="s">
        <v>66</v>
      </c>
      <c r="K483" s="349" t="s">
        <v>67</v>
      </c>
      <c r="L483" s="349" t="s">
        <v>68</v>
      </c>
      <c r="M483" s="408" t="s">
        <v>69</v>
      </c>
      <c r="N483" s="409"/>
      <c r="O483" s="408" t="s">
        <v>70</v>
      </c>
      <c r="P483" s="410"/>
      <c r="Q483" s="410"/>
      <c r="R483" s="449" t="s">
        <v>71</v>
      </c>
    </row>
    <row r="484" spans="2:18">
      <c r="B484" s="372"/>
      <c r="C484" s="389"/>
      <c r="D484" s="390"/>
      <c r="E484" s="391"/>
      <c r="F484" s="443"/>
      <c r="G484" s="347" t="s">
        <v>72</v>
      </c>
      <c r="H484" s="347" t="s">
        <v>73</v>
      </c>
      <c r="I484" s="411"/>
      <c r="J484" s="347"/>
      <c r="K484" s="347"/>
      <c r="L484" s="350"/>
      <c r="M484" s="347" t="s">
        <v>16</v>
      </c>
      <c r="N484" s="352" t="s">
        <v>15</v>
      </c>
      <c r="O484" s="352" t="s">
        <v>16</v>
      </c>
      <c r="P484" s="342" t="s">
        <v>15</v>
      </c>
      <c r="Q484" s="343"/>
      <c r="R484" s="450"/>
    </row>
    <row r="485" spans="2:18">
      <c r="B485" s="373"/>
      <c r="C485" s="392"/>
      <c r="D485" s="393"/>
      <c r="E485" s="394"/>
      <c r="F485" s="444"/>
      <c r="G485" s="348"/>
      <c r="H485" s="348"/>
      <c r="I485" s="412"/>
      <c r="J485" s="348"/>
      <c r="K485" s="348"/>
      <c r="L485" s="351"/>
      <c r="M485" s="412"/>
      <c r="N485" s="348"/>
      <c r="O485" s="348"/>
      <c r="P485" s="130" t="s">
        <v>74</v>
      </c>
      <c r="Q485" s="157" t="s">
        <v>18</v>
      </c>
      <c r="R485" s="450"/>
    </row>
    <row r="486" spans="2:18">
      <c r="B486" s="118">
        <v>1</v>
      </c>
      <c r="C486" s="344">
        <v>2</v>
      </c>
      <c r="D486" s="345"/>
      <c r="E486" s="346"/>
      <c r="F486" s="120">
        <v>3</v>
      </c>
      <c r="G486" s="121">
        <v>4</v>
      </c>
      <c r="H486" s="121">
        <v>5</v>
      </c>
      <c r="I486" s="121">
        <v>6</v>
      </c>
      <c r="J486" s="121">
        <v>7</v>
      </c>
      <c r="K486" s="121">
        <v>8</v>
      </c>
      <c r="L486" s="121">
        <v>9</v>
      </c>
      <c r="M486" s="121">
        <v>10</v>
      </c>
      <c r="N486" s="121">
        <v>11</v>
      </c>
      <c r="O486" s="121">
        <v>12</v>
      </c>
      <c r="P486" s="121">
        <v>13</v>
      </c>
      <c r="Q486" s="119">
        <v>14</v>
      </c>
      <c r="R486" s="158">
        <v>15</v>
      </c>
    </row>
    <row r="487" spans="2:18">
      <c r="B487" s="167">
        <v>1</v>
      </c>
      <c r="C487" s="437" t="s">
        <v>75</v>
      </c>
      <c r="D487" s="438"/>
      <c r="E487" s="439"/>
      <c r="F487" s="123"/>
      <c r="G487" s="358" t="s">
        <v>76</v>
      </c>
      <c r="H487" s="358" t="s">
        <v>77</v>
      </c>
      <c r="I487" s="208">
        <v>804000</v>
      </c>
      <c r="J487" s="132" t="s">
        <v>78</v>
      </c>
      <c r="K487" s="133" t="s">
        <v>78</v>
      </c>
      <c r="L487" s="209">
        <f>I487/I491*100</f>
        <v>9.1450930433595694</v>
      </c>
      <c r="M487" s="210">
        <f>P487/I487*100</f>
        <v>0</v>
      </c>
      <c r="N487" s="211">
        <f>P487/I487</f>
        <v>0</v>
      </c>
      <c r="O487" s="211">
        <f>L487*M487/100</f>
        <v>0</v>
      </c>
      <c r="P487" s="208"/>
      <c r="Q487" s="215">
        <f>L487*M487/100</f>
        <v>0</v>
      </c>
      <c r="R487" s="160">
        <f>I487-P487</f>
        <v>804000</v>
      </c>
    </row>
    <row r="488" spans="2:18">
      <c r="B488" s="167">
        <v>2</v>
      </c>
      <c r="C488" s="109" t="s">
        <v>87</v>
      </c>
      <c r="D488" s="168"/>
      <c r="E488" s="169"/>
      <c r="F488" s="123"/>
      <c r="G488" s="401"/>
      <c r="H488" s="401"/>
      <c r="I488" s="208">
        <v>868600</v>
      </c>
      <c r="J488" s="212"/>
      <c r="K488" s="137" t="s">
        <v>78</v>
      </c>
      <c r="L488" s="209">
        <f>I488/I491*100</f>
        <v>9.879885345102144</v>
      </c>
      <c r="M488" s="210">
        <f t="shared" ref="M488:M490" si="36">P488/I488*100</f>
        <v>0</v>
      </c>
      <c r="N488" s="211">
        <f t="shared" ref="N488:N490" si="37">P488/I488</f>
        <v>0</v>
      </c>
      <c r="O488" s="211">
        <f t="shared" ref="O488:O490" si="38">L488*M488/100</f>
        <v>0</v>
      </c>
      <c r="P488" s="208"/>
      <c r="Q488" s="215">
        <f t="shared" ref="Q488:Q490" si="39">L488*M488/100</f>
        <v>0</v>
      </c>
      <c r="R488" s="160">
        <f t="shared" ref="R488:R490" si="40">I488-P488</f>
        <v>868600</v>
      </c>
    </row>
    <row r="489" spans="2:18">
      <c r="B489" s="122">
        <v>3</v>
      </c>
      <c r="C489" s="116" t="s">
        <v>88</v>
      </c>
      <c r="D489" s="109"/>
      <c r="E489" s="117"/>
      <c r="F489" s="123"/>
      <c r="G489" s="401"/>
      <c r="H489" s="401"/>
      <c r="I489" s="208">
        <v>219000</v>
      </c>
      <c r="J489" s="212"/>
      <c r="K489" s="137" t="s">
        <v>78</v>
      </c>
      <c r="L489" s="213">
        <f>I489/I491*100</f>
        <v>2.4910141498703307</v>
      </c>
      <c r="M489" s="210">
        <f t="shared" si="36"/>
        <v>0</v>
      </c>
      <c r="N489" s="211">
        <f t="shared" si="37"/>
        <v>0</v>
      </c>
      <c r="O489" s="211">
        <f t="shared" si="38"/>
        <v>0</v>
      </c>
      <c r="P489" s="208"/>
      <c r="Q489" s="215">
        <f t="shared" si="39"/>
        <v>0</v>
      </c>
      <c r="R489" s="160">
        <f t="shared" si="40"/>
        <v>219000</v>
      </c>
    </row>
    <row r="490" spans="2:18">
      <c r="B490" s="122">
        <v>4</v>
      </c>
      <c r="C490" s="116" t="s">
        <v>157</v>
      </c>
      <c r="D490" s="109"/>
      <c r="E490" s="117"/>
      <c r="F490" s="123"/>
      <c r="G490" s="401"/>
      <c r="H490" s="401"/>
      <c r="I490" s="208">
        <v>6900000</v>
      </c>
      <c r="J490" s="132"/>
      <c r="K490" s="137" t="s">
        <v>78</v>
      </c>
      <c r="L490" s="209">
        <f>I490/I491*100</f>
        <v>78.484007461667957</v>
      </c>
      <c r="M490" s="210">
        <f t="shared" si="36"/>
        <v>0</v>
      </c>
      <c r="N490" s="211">
        <f t="shared" si="37"/>
        <v>0</v>
      </c>
      <c r="O490" s="211">
        <f t="shared" si="38"/>
        <v>0</v>
      </c>
      <c r="P490" s="214"/>
      <c r="Q490" s="215">
        <f t="shared" si="39"/>
        <v>0</v>
      </c>
      <c r="R490" s="160">
        <f t="shared" si="40"/>
        <v>6900000</v>
      </c>
    </row>
    <row r="491" spans="2:18" ht="20.25">
      <c r="B491" s="363" t="s">
        <v>80</v>
      </c>
      <c r="C491" s="364"/>
      <c r="D491" s="364"/>
      <c r="E491" s="364"/>
      <c r="F491" s="364"/>
      <c r="G491" s="364"/>
      <c r="H491" s="365"/>
      <c r="I491" s="140">
        <f>SUM(I487:I490)</f>
        <v>8791600</v>
      </c>
      <c r="J491" s="141" t="s">
        <v>81</v>
      </c>
      <c r="K491" s="142"/>
      <c r="L491" s="143">
        <f>SUM(L487:L490)</f>
        <v>100</v>
      </c>
      <c r="M491" s="144"/>
      <c r="N491" s="144">
        <f>SUM(N487:N490)</f>
        <v>0</v>
      </c>
      <c r="O491" s="144">
        <f>SUM(O487:O490)</f>
        <v>0</v>
      </c>
      <c r="P491" s="145">
        <f>SUM(P487:P490)</f>
        <v>0</v>
      </c>
      <c r="Q491" s="163">
        <f>SUM(Q487:Q490)</f>
        <v>0</v>
      </c>
      <c r="R491" s="164">
        <f>SUM(R487:R490)</f>
        <v>8791600</v>
      </c>
    </row>
    <row r="492" spans="2:18">
      <c r="B492" s="109"/>
      <c r="C492" s="109"/>
      <c r="D492" s="109"/>
      <c r="E492" s="109"/>
      <c r="F492" s="108"/>
      <c r="G492" s="109"/>
      <c r="H492" s="109"/>
      <c r="I492" s="109"/>
      <c r="J492" s="109"/>
      <c r="K492" s="109"/>
      <c r="L492" s="109"/>
      <c r="M492" s="109"/>
      <c r="N492" s="109"/>
      <c r="O492" s="109"/>
      <c r="P492" s="109"/>
      <c r="Q492" s="109"/>
      <c r="R492" s="109"/>
    </row>
    <row r="493" spans="2:18">
      <c r="B493" s="109"/>
      <c r="C493" s="109"/>
      <c r="D493" s="109"/>
      <c r="E493" s="109"/>
      <c r="F493" s="108"/>
      <c r="G493" s="109"/>
      <c r="H493" s="109"/>
      <c r="I493" s="146"/>
      <c r="J493" s="109"/>
      <c r="K493" s="109"/>
      <c r="L493" s="109"/>
      <c r="M493" s="109"/>
      <c r="N493" s="109"/>
      <c r="O493" s="128"/>
      <c r="P493" s="128" t="str">
        <f>P55</f>
        <v>Polebunging, 31 Januari 2025</v>
      </c>
      <c r="Q493" s="109"/>
      <c r="R493" s="109"/>
    </row>
    <row r="494" spans="2:18">
      <c r="B494" s="109"/>
      <c r="C494" s="109"/>
      <c r="D494" s="109"/>
      <c r="E494" s="109"/>
      <c r="F494" s="108"/>
      <c r="G494" s="109"/>
      <c r="H494" s="109"/>
      <c r="I494" s="109"/>
      <c r="J494" s="109"/>
      <c r="K494" s="109"/>
      <c r="L494" s="109"/>
      <c r="M494" s="109"/>
      <c r="N494" s="109"/>
      <c r="O494" s="147"/>
      <c r="P494" s="147" t="s">
        <v>83</v>
      </c>
      <c r="Q494" s="109"/>
      <c r="R494" s="109"/>
    </row>
    <row r="495" spans="2:18">
      <c r="B495" s="109"/>
      <c r="C495" s="109"/>
      <c r="D495" s="109"/>
      <c r="E495" s="109"/>
      <c r="F495" s="108"/>
      <c r="G495" s="109"/>
      <c r="H495" s="109"/>
      <c r="I495" s="146"/>
      <c r="J495" s="109"/>
      <c r="K495" s="109"/>
      <c r="L495" s="109"/>
      <c r="M495" s="109"/>
      <c r="N495" s="109"/>
      <c r="O495" s="147"/>
      <c r="P495" s="147"/>
      <c r="Q495" s="109"/>
      <c r="R495" s="109"/>
    </row>
    <row r="496" spans="2:18">
      <c r="B496" s="109"/>
      <c r="C496" s="109"/>
      <c r="D496" s="109"/>
      <c r="E496" s="109"/>
      <c r="F496" s="108"/>
      <c r="G496" s="109"/>
      <c r="H496" s="109"/>
      <c r="I496" s="109"/>
      <c r="J496" s="109"/>
      <c r="K496" s="109"/>
      <c r="L496" s="109"/>
      <c r="M496" s="109"/>
      <c r="N496" s="109"/>
      <c r="O496" s="147"/>
      <c r="P496" s="147"/>
      <c r="Q496" s="109"/>
      <c r="R496" s="109"/>
    </row>
    <row r="497" spans="2:18">
      <c r="B497" s="109"/>
      <c r="C497" s="109"/>
      <c r="D497" s="109"/>
      <c r="E497" s="109"/>
      <c r="F497" s="108"/>
      <c r="G497" s="109"/>
      <c r="H497" s="109"/>
      <c r="I497" s="109"/>
      <c r="J497" s="109"/>
      <c r="K497" s="109"/>
      <c r="L497" s="109"/>
      <c r="M497" s="109"/>
      <c r="N497" s="109"/>
      <c r="O497" s="109"/>
      <c r="P497" s="109"/>
      <c r="Q497" s="109"/>
      <c r="R497" s="109"/>
    </row>
    <row r="498" spans="2:18">
      <c r="B498" s="109"/>
      <c r="C498" s="109"/>
      <c r="D498" s="109"/>
      <c r="E498" s="109"/>
      <c r="F498" s="108"/>
      <c r="G498" s="109"/>
      <c r="H498" s="109"/>
      <c r="I498" s="109"/>
      <c r="J498" s="109"/>
      <c r="K498" s="109"/>
      <c r="L498" s="109"/>
      <c r="M498" s="109"/>
      <c r="N498" s="109"/>
      <c r="O498" s="148"/>
      <c r="P498" s="296" t="s">
        <v>255</v>
      </c>
      <c r="Q498" s="109"/>
      <c r="R498" s="109"/>
    </row>
    <row r="499" spans="2:18">
      <c r="B499" s="109"/>
      <c r="C499" s="109"/>
      <c r="D499" s="109"/>
      <c r="E499" s="109"/>
      <c r="F499" s="108"/>
      <c r="G499" s="109"/>
      <c r="H499" s="109"/>
      <c r="I499" s="109"/>
      <c r="J499" s="109"/>
      <c r="K499" s="109"/>
      <c r="L499" s="109"/>
      <c r="M499" s="109"/>
      <c r="N499" s="109"/>
      <c r="O499" s="128"/>
      <c r="P499" s="297" t="s">
        <v>256</v>
      </c>
      <c r="Q499" s="109"/>
      <c r="R499" s="109"/>
    </row>
    <row r="500" spans="2:18">
      <c r="B500" s="105" t="s">
        <v>47</v>
      </c>
      <c r="C500" s="106"/>
      <c r="D500" s="106"/>
      <c r="E500" s="107"/>
      <c r="F500" s="108"/>
      <c r="G500" s="109"/>
      <c r="H500" s="109"/>
      <c r="I500" s="109"/>
      <c r="J500" s="109"/>
      <c r="K500" s="109"/>
      <c r="L500" s="109"/>
      <c r="M500" s="109"/>
      <c r="N500" s="109"/>
      <c r="O500" s="109"/>
      <c r="P500" s="109"/>
      <c r="Q500" s="109"/>
      <c r="R500" s="109"/>
    </row>
    <row r="501" spans="2:18">
      <c r="B501" s="110" t="s">
        <v>48</v>
      </c>
      <c r="C501" s="111"/>
      <c r="D501" s="111"/>
      <c r="E501" s="112"/>
      <c r="F501" s="108"/>
      <c r="G501" s="109"/>
      <c r="H501" s="109"/>
      <c r="I501" s="109"/>
      <c r="J501" s="109"/>
      <c r="K501" s="109"/>
      <c r="L501" s="109"/>
      <c r="M501" s="109"/>
      <c r="N501" s="109"/>
      <c r="O501" s="109"/>
      <c r="P501" s="109"/>
      <c r="Q501" s="109"/>
      <c r="R501" s="109"/>
    </row>
    <row r="502" spans="2:18" ht="16.5">
      <c r="B502" s="109"/>
      <c r="C502" s="109"/>
      <c r="D502" s="109"/>
      <c r="E502" s="109"/>
      <c r="F502" s="108"/>
      <c r="G502" s="109"/>
      <c r="H502" s="407" t="s">
        <v>49</v>
      </c>
      <c r="I502" s="407"/>
      <c r="J502" s="407"/>
      <c r="K502" s="407"/>
      <c r="L502" s="113"/>
      <c r="M502" s="113"/>
      <c r="N502" s="109"/>
      <c r="O502" s="109"/>
      <c r="P502" s="109"/>
      <c r="Q502" s="109"/>
      <c r="R502" s="109"/>
    </row>
    <row r="503" spans="2:18" ht="16.5">
      <c r="B503" s="109"/>
      <c r="C503" s="109"/>
      <c r="D503" s="109"/>
      <c r="E503" s="109"/>
      <c r="F503" s="108"/>
      <c r="G503" s="109"/>
      <c r="H503" s="407" t="s">
        <v>50</v>
      </c>
      <c r="I503" s="407"/>
      <c r="J503" s="407"/>
      <c r="K503" s="407"/>
      <c r="L503" s="113"/>
      <c r="M503" s="113"/>
      <c r="N503" s="109"/>
      <c r="O503" s="109"/>
      <c r="P503" s="109"/>
      <c r="Q503" s="109"/>
      <c r="R503" s="109"/>
    </row>
    <row r="504" spans="2:18" ht="16.5">
      <c r="B504" s="109"/>
      <c r="C504" s="109"/>
      <c r="D504" s="109"/>
      <c r="E504" s="109"/>
      <c r="F504" s="108"/>
      <c r="G504" s="109"/>
      <c r="H504" s="420" t="s">
        <v>247</v>
      </c>
      <c r="I504" s="407"/>
      <c r="J504" s="407"/>
      <c r="K504" s="407"/>
      <c r="L504" s="113"/>
      <c r="M504" s="113"/>
      <c r="N504" s="109"/>
      <c r="O504" s="109"/>
      <c r="P504" s="109"/>
      <c r="Q504" s="109"/>
      <c r="R504" s="109"/>
    </row>
    <row r="505" spans="2:18" ht="16.5">
      <c r="B505" s="114" t="s">
        <v>52</v>
      </c>
      <c r="C505" s="114"/>
      <c r="D505" s="115" t="s">
        <v>3</v>
      </c>
      <c r="E505" s="109" t="s">
        <v>53</v>
      </c>
      <c r="F505" s="108"/>
      <c r="G505" s="109"/>
      <c r="H505" s="113"/>
      <c r="I505" s="113"/>
      <c r="J505" s="113"/>
      <c r="K505" s="113"/>
      <c r="L505" s="113"/>
      <c r="M505" s="113"/>
      <c r="N505" s="114"/>
      <c r="O505" s="114"/>
      <c r="P505" s="109"/>
      <c r="Q505" s="109"/>
      <c r="R505" s="109"/>
    </row>
    <row r="506" spans="2:18" ht="16.5">
      <c r="B506" s="184" t="s">
        <v>54</v>
      </c>
      <c r="C506" s="114"/>
      <c r="D506" s="115" t="s">
        <v>3</v>
      </c>
      <c r="E506" s="281" t="s">
        <v>257</v>
      </c>
      <c r="F506" s="108"/>
      <c r="G506" s="109"/>
      <c r="H506" s="113"/>
      <c r="I506" s="113"/>
      <c r="J506" s="113"/>
      <c r="K506" s="113"/>
      <c r="L506" s="113"/>
      <c r="M506" s="113"/>
      <c r="N506" s="114"/>
      <c r="O506" s="114"/>
      <c r="P506" s="109"/>
      <c r="Q506" s="109"/>
      <c r="R506" s="109"/>
    </row>
    <row r="507" spans="2:18" ht="16.5">
      <c r="B507" s="184" t="s">
        <v>56</v>
      </c>
      <c r="C507" s="184"/>
      <c r="D507" s="185" t="s">
        <v>3</v>
      </c>
      <c r="E507" s="281" t="s">
        <v>258</v>
      </c>
      <c r="F507" s="207"/>
      <c r="G507" s="207"/>
      <c r="H507" s="207"/>
      <c r="I507" s="113"/>
      <c r="J507" s="113"/>
      <c r="K507" s="113"/>
      <c r="L507" s="113"/>
      <c r="M507" s="109"/>
      <c r="N507" s="109"/>
      <c r="O507" s="109"/>
      <c r="P507" s="114"/>
      <c r="Q507" s="114"/>
      <c r="R507" s="109"/>
    </row>
    <row r="508" spans="2:18">
      <c r="B508" s="114" t="s">
        <v>58</v>
      </c>
      <c r="C508" s="114"/>
      <c r="D508" s="115" t="s">
        <v>3</v>
      </c>
      <c r="E508" s="109" t="s">
        <v>59</v>
      </c>
      <c r="F508" s="108"/>
      <c r="G508" s="109"/>
      <c r="H508" s="109"/>
      <c r="I508" s="109"/>
      <c r="J508" s="109"/>
      <c r="K508" s="109"/>
      <c r="L508" s="109"/>
      <c r="M508" s="109"/>
      <c r="N508" s="109" t="str">
        <f>N350</f>
        <v>Keuangan</v>
      </c>
      <c r="O508" s="109"/>
      <c r="P508" s="109"/>
      <c r="Q508" s="109"/>
      <c r="R508" s="109"/>
    </row>
    <row r="509" spans="2:18" ht="15.75" thickBot="1">
      <c r="B509" s="114"/>
      <c r="C509" s="114"/>
      <c r="D509" s="114"/>
      <c r="E509" s="109"/>
      <c r="F509" s="108"/>
      <c r="G509" s="109"/>
      <c r="H509" s="109"/>
      <c r="I509" s="109"/>
      <c r="J509" s="109"/>
      <c r="K509" s="109"/>
      <c r="L509" s="109"/>
      <c r="M509" s="109"/>
      <c r="N509" s="109"/>
      <c r="O509" s="109"/>
      <c r="P509" s="108"/>
      <c r="Q509" s="108"/>
      <c r="R509" s="109"/>
    </row>
    <row r="510" spans="2:18" ht="15.75" thickTop="1">
      <c r="B510" s="371" t="s">
        <v>61</v>
      </c>
      <c r="C510" s="386" t="s">
        <v>62</v>
      </c>
      <c r="D510" s="387"/>
      <c r="E510" s="388"/>
      <c r="F510" s="442" t="s">
        <v>63</v>
      </c>
      <c r="G510" s="374" t="s">
        <v>64</v>
      </c>
      <c r="H510" s="375"/>
      <c r="I510" s="349" t="s">
        <v>65</v>
      </c>
      <c r="J510" s="349" t="s">
        <v>66</v>
      </c>
      <c r="K510" s="349" t="s">
        <v>67</v>
      </c>
      <c r="L510" s="349" t="s">
        <v>68</v>
      </c>
      <c r="M510" s="408" t="s">
        <v>69</v>
      </c>
      <c r="N510" s="409"/>
      <c r="O510" s="408" t="s">
        <v>70</v>
      </c>
      <c r="P510" s="410"/>
      <c r="Q510" s="410"/>
      <c r="R510" s="449" t="s">
        <v>71</v>
      </c>
    </row>
    <row r="511" spans="2:18">
      <c r="B511" s="372"/>
      <c r="C511" s="389"/>
      <c r="D511" s="390"/>
      <c r="E511" s="391"/>
      <c r="F511" s="443"/>
      <c r="G511" s="347" t="s">
        <v>72</v>
      </c>
      <c r="H511" s="347" t="s">
        <v>73</v>
      </c>
      <c r="I511" s="411"/>
      <c r="J511" s="347"/>
      <c r="K511" s="347"/>
      <c r="L511" s="350"/>
      <c r="M511" s="347" t="s">
        <v>16</v>
      </c>
      <c r="N511" s="352" t="s">
        <v>15</v>
      </c>
      <c r="O511" s="352" t="s">
        <v>16</v>
      </c>
      <c r="P511" s="342" t="s">
        <v>15</v>
      </c>
      <c r="Q511" s="343"/>
      <c r="R511" s="450"/>
    </row>
    <row r="512" spans="2:18">
      <c r="B512" s="373"/>
      <c r="C512" s="392"/>
      <c r="D512" s="393"/>
      <c r="E512" s="394"/>
      <c r="F512" s="444"/>
      <c r="G512" s="348"/>
      <c r="H512" s="348"/>
      <c r="I512" s="412"/>
      <c r="J512" s="348"/>
      <c r="K512" s="348"/>
      <c r="L512" s="351"/>
      <c r="M512" s="412"/>
      <c r="N512" s="348"/>
      <c r="O512" s="348"/>
      <c r="P512" s="130" t="s">
        <v>74</v>
      </c>
      <c r="Q512" s="157" t="s">
        <v>18</v>
      </c>
      <c r="R512" s="450"/>
    </row>
    <row r="513" spans="2:19">
      <c r="B513" s="118">
        <v>1</v>
      </c>
      <c r="C513" s="344">
        <v>2</v>
      </c>
      <c r="D513" s="345"/>
      <c r="E513" s="346"/>
      <c r="F513" s="120">
        <v>3</v>
      </c>
      <c r="G513" s="121">
        <v>4</v>
      </c>
      <c r="H513" s="121">
        <v>5</v>
      </c>
      <c r="I513" s="121">
        <v>6</v>
      </c>
      <c r="J513" s="121">
        <v>7</v>
      </c>
      <c r="K513" s="121">
        <v>8</v>
      </c>
      <c r="L513" s="121">
        <v>9</v>
      </c>
      <c r="M513" s="121">
        <v>10</v>
      </c>
      <c r="N513" s="121">
        <v>11</v>
      </c>
      <c r="O513" s="121">
        <v>12</v>
      </c>
      <c r="P513" s="121">
        <v>13</v>
      </c>
      <c r="Q513" s="119">
        <v>14</v>
      </c>
      <c r="R513" s="158">
        <v>15</v>
      </c>
    </row>
    <row r="514" spans="2:19">
      <c r="B514" s="167">
        <v>2</v>
      </c>
      <c r="C514" s="109" t="s">
        <v>87</v>
      </c>
      <c r="D514" s="168"/>
      <c r="E514" s="169"/>
      <c r="F514" s="123"/>
      <c r="G514" s="401"/>
      <c r="H514" s="401"/>
      <c r="I514" s="208">
        <v>954000</v>
      </c>
      <c r="J514" s="212"/>
      <c r="K514" s="137" t="s">
        <v>78</v>
      </c>
      <c r="L514" s="209">
        <f>I514/I517*100</f>
        <v>15.603532875368009</v>
      </c>
      <c r="M514" s="210">
        <f t="shared" ref="M514:M516" si="41">P514/I514*100</f>
        <v>0</v>
      </c>
      <c r="N514" s="211">
        <f t="shared" ref="N514:N516" si="42">P514/I514</f>
        <v>0</v>
      </c>
      <c r="O514" s="211">
        <f t="shared" ref="O514:O516" si="43">L514*M514/100</f>
        <v>0</v>
      </c>
      <c r="P514" s="208"/>
      <c r="Q514" s="215">
        <f t="shared" ref="Q514:Q516" si="44">L514*M514/100</f>
        <v>0</v>
      </c>
      <c r="R514" s="160">
        <f t="shared" ref="R514:R516" si="45">I514-P514</f>
        <v>954000</v>
      </c>
    </row>
    <row r="515" spans="2:19">
      <c r="B515" s="122">
        <v>3</v>
      </c>
      <c r="C515" s="299" t="s">
        <v>259</v>
      </c>
      <c r="D515" s="109"/>
      <c r="E515" s="117"/>
      <c r="F515" s="123"/>
      <c r="G515" s="401"/>
      <c r="H515" s="401"/>
      <c r="I515" s="208">
        <v>2760000</v>
      </c>
      <c r="J515" s="212"/>
      <c r="K515" s="137" t="s">
        <v>78</v>
      </c>
      <c r="L515" s="213">
        <f>I515/I517*100</f>
        <v>45.142296368989207</v>
      </c>
      <c r="M515" s="210">
        <f t="shared" si="41"/>
        <v>0</v>
      </c>
      <c r="N515" s="211">
        <f t="shared" si="42"/>
        <v>0</v>
      </c>
      <c r="O515" s="211">
        <f t="shared" si="43"/>
        <v>0</v>
      </c>
      <c r="P515" s="208"/>
      <c r="Q515" s="215">
        <f t="shared" si="44"/>
        <v>0</v>
      </c>
      <c r="R515" s="160">
        <f t="shared" si="45"/>
        <v>2760000</v>
      </c>
    </row>
    <row r="516" spans="2:19">
      <c r="B516" s="122">
        <v>4</v>
      </c>
      <c r="C516" s="299" t="s">
        <v>260</v>
      </c>
      <c r="D516" s="109"/>
      <c r="E516" s="117"/>
      <c r="F516" s="123"/>
      <c r="G516" s="401"/>
      <c r="H516" s="401"/>
      <c r="I516" s="208">
        <v>2400000</v>
      </c>
      <c r="J516" s="132"/>
      <c r="K516" s="137" t="s">
        <v>78</v>
      </c>
      <c r="L516" s="209">
        <f>I516/I517*100</f>
        <v>39.254170755642789</v>
      </c>
      <c r="M516" s="210">
        <f t="shared" si="41"/>
        <v>0</v>
      </c>
      <c r="N516" s="211">
        <f t="shared" si="42"/>
        <v>0</v>
      </c>
      <c r="O516" s="211">
        <f t="shared" si="43"/>
        <v>0</v>
      </c>
      <c r="P516" s="214"/>
      <c r="Q516" s="215">
        <f t="shared" si="44"/>
        <v>0</v>
      </c>
      <c r="R516" s="160">
        <f t="shared" si="45"/>
        <v>2400000</v>
      </c>
    </row>
    <row r="517" spans="2:19" ht="21" thickBot="1">
      <c r="B517" s="363" t="s">
        <v>80</v>
      </c>
      <c r="C517" s="364"/>
      <c r="D517" s="364"/>
      <c r="E517" s="364"/>
      <c r="F517" s="364"/>
      <c r="G517" s="364"/>
      <c r="H517" s="365"/>
      <c r="I517" s="140">
        <f>SUM(I514:I516)</f>
        <v>6114000</v>
      </c>
      <c r="J517" s="141" t="s">
        <v>81</v>
      </c>
      <c r="K517" s="142"/>
      <c r="L517" s="143">
        <f>SUM(L514:L516)</f>
        <v>100</v>
      </c>
      <c r="M517" s="144"/>
      <c r="N517" s="144">
        <f>SUM(N514:N516)</f>
        <v>0</v>
      </c>
      <c r="O517" s="144">
        <f>SUM(O514:O516)</f>
        <v>0</v>
      </c>
      <c r="P517" s="145">
        <f>SUM(P514:P516)</f>
        <v>0</v>
      </c>
      <c r="Q517" s="163">
        <f>SUM(Q514:Q516)</f>
        <v>0</v>
      </c>
      <c r="R517" s="164">
        <f>SUM(R514:R516)</f>
        <v>6114000</v>
      </c>
    </row>
    <row r="518" spans="2:19" ht="15.75" thickTop="1">
      <c r="B518" s="109"/>
      <c r="C518" s="109"/>
      <c r="D518" s="109"/>
      <c r="E518" s="109"/>
      <c r="F518" s="108"/>
      <c r="G518" s="109"/>
      <c r="H518" s="109"/>
      <c r="I518" s="109"/>
      <c r="J518" s="109"/>
      <c r="K518" s="109"/>
      <c r="L518" s="109"/>
      <c r="M518" s="109"/>
      <c r="N518" s="109"/>
      <c r="O518" s="109"/>
      <c r="P518" s="109"/>
      <c r="Q518" s="109"/>
      <c r="R518" s="109"/>
    </row>
    <row r="519" spans="2:19">
      <c r="B519" s="109"/>
      <c r="C519" s="109"/>
      <c r="D519" s="109"/>
      <c r="E519" s="109"/>
      <c r="F519" s="108"/>
      <c r="G519" s="109"/>
      <c r="H519" s="109"/>
      <c r="I519" s="146"/>
      <c r="J519" s="109"/>
      <c r="K519" s="109"/>
      <c r="L519" s="109"/>
      <c r="M519" s="109"/>
      <c r="N519" s="109"/>
      <c r="O519" s="128"/>
      <c r="P519" s="128" t="str">
        <f>P493</f>
        <v>Polebunging, 31 Januari 2025</v>
      </c>
      <c r="Q519" s="109"/>
      <c r="R519" s="109"/>
    </row>
    <row r="520" spans="2:19">
      <c r="B520" s="109"/>
      <c r="C520" s="109"/>
      <c r="D520" s="109"/>
      <c r="E520" s="109"/>
      <c r="F520" s="108"/>
      <c r="G520" s="109"/>
      <c r="H520" s="109"/>
      <c r="I520" s="109"/>
      <c r="J520" s="109"/>
      <c r="K520" s="109"/>
      <c r="L520" s="109"/>
      <c r="M520" s="109"/>
      <c r="N520" s="109"/>
      <c r="O520" s="147"/>
      <c r="P520" s="147" t="s">
        <v>83</v>
      </c>
      <c r="Q520" s="109"/>
      <c r="R520" s="109"/>
    </row>
    <row r="521" spans="2:19">
      <c r="B521" s="109"/>
      <c r="C521" s="109"/>
      <c r="D521" s="109"/>
      <c r="E521" s="109"/>
      <c r="F521" s="108"/>
      <c r="G521" s="109"/>
      <c r="H521" s="109"/>
      <c r="I521" s="146"/>
      <c r="J521" s="109"/>
      <c r="K521" s="109"/>
      <c r="L521" s="109"/>
      <c r="M521" s="109"/>
      <c r="N521" s="109"/>
      <c r="O521" s="147"/>
      <c r="P521" s="147"/>
      <c r="Q521" s="109"/>
      <c r="R521" s="109"/>
    </row>
    <row r="522" spans="2:19">
      <c r="B522" s="109"/>
      <c r="C522" s="109"/>
      <c r="D522" s="109"/>
      <c r="E522" s="109"/>
      <c r="F522" s="108"/>
      <c r="G522" s="109"/>
      <c r="H522" s="109"/>
      <c r="I522" s="109"/>
      <c r="J522" s="109"/>
      <c r="K522" s="109"/>
      <c r="L522" s="109"/>
      <c r="M522" s="109"/>
      <c r="N522" s="109"/>
      <c r="O522" s="147"/>
      <c r="P522" s="147"/>
      <c r="Q522" s="109"/>
      <c r="R522" s="109"/>
    </row>
    <row r="523" spans="2:19">
      <c r="B523" s="109"/>
      <c r="C523" s="109"/>
      <c r="D523" s="109"/>
      <c r="E523" s="109"/>
      <c r="F523" s="108"/>
      <c r="G523" s="109"/>
      <c r="H523" s="109"/>
      <c r="I523" s="109"/>
      <c r="J523" s="109"/>
      <c r="K523" s="109"/>
      <c r="L523" s="109"/>
      <c r="M523" s="109"/>
      <c r="N523" s="109"/>
      <c r="O523" s="109"/>
      <c r="P523" s="109"/>
      <c r="Q523" s="109"/>
      <c r="R523" s="109"/>
    </row>
    <row r="524" spans="2:19">
      <c r="B524" s="109"/>
      <c r="C524" s="109"/>
      <c r="D524" s="109"/>
      <c r="E524" s="109"/>
      <c r="F524" s="108"/>
      <c r="G524" s="109"/>
      <c r="H524" s="109"/>
      <c r="I524" s="109"/>
      <c r="J524" s="109"/>
      <c r="K524" s="109"/>
      <c r="L524" s="109"/>
      <c r="M524" s="109"/>
      <c r="N524" s="109"/>
      <c r="O524" s="148"/>
      <c r="P524" s="296" t="s">
        <v>255</v>
      </c>
      <c r="Q524" s="109"/>
      <c r="R524" s="109"/>
    </row>
    <row r="525" spans="2:19">
      <c r="B525" s="109"/>
      <c r="C525" s="109"/>
      <c r="D525" s="109"/>
      <c r="E525" s="109"/>
      <c r="F525" s="108"/>
      <c r="G525" s="109"/>
      <c r="H525" s="109"/>
      <c r="I525" s="109"/>
      <c r="J525" s="109"/>
      <c r="K525" s="109"/>
      <c r="L525" s="109"/>
      <c r="M525" s="109"/>
      <c r="N525" s="109"/>
      <c r="O525" s="128"/>
      <c r="P525" s="297" t="s">
        <v>256</v>
      </c>
      <c r="Q525" s="109"/>
      <c r="R525" s="109"/>
    </row>
    <row r="526" spans="2:19">
      <c r="B526" s="109"/>
      <c r="C526" s="109"/>
      <c r="D526" s="109"/>
      <c r="E526" s="109"/>
      <c r="F526" s="108"/>
      <c r="G526" s="109"/>
      <c r="H526" s="109"/>
      <c r="I526" s="109"/>
      <c r="J526" s="109"/>
      <c r="K526" s="109"/>
      <c r="L526" s="109"/>
      <c r="M526" s="109"/>
      <c r="N526" s="109"/>
      <c r="O526" s="128"/>
      <c r="P526" s="297"/>
      <c r="Q526" s="109"/>
      <c r="R526" s="109"/>
    </row>
    <row r="527" spans="2:19">
      <c r="B527" s="109"/>
      <c r="C527" s="109"/>
      <c r="D527" s="109"/>
      <c r="E527" s="109"/>
      <c r="F527" s="108"/>
      <c r="G527" s="109"/>
      <c r="H527" s="109"/>
      <c r="I527" s="109"/>
      <c r="J527" s="109"/>
      <c r="K527" s="109"/>
      <c r="L527" s="109"/>
      <c r="M527" s="109"/>
      <c r="N527" s="109"/>
      <c r="O527" s="128"/>
      <c r="P527" s="297"/>
      <c r="Q527" s="109"/>
      <c r="R527" s="109"/>
    </row>
    <row r="528" spans="2:19">
      <c r="B528" s="105" t="s">
        <v>47</v>
      </c>
      <c r="C528" s="106"/>
      <c r="D528" s="106"/>
      <c r="E528" s="107"/>
      <c r="F528" s="108"/>
      <c r="G528" s="109"/>
      <c r="H528" s="109"/>
      <c r="I528" s="109"/>
      <c r="J528" s="109"/>
      <c r="K528" s="109"/>
      <c r="L528" s="109"/>
      <c r="M528" s="109"/>
      <c r="N528" s="109"/>
      <c r="O528" s="109"/>
      <c r="P528" s="109"/>
      <c r="Q528" s="109"/>
      <c r="R528" s="109"/>
      <c r="S528" s="109"/>
    </row>
    <row r="529" spans="2:19">
      <c r="B529" s="110" t="s">
        <v>48</v>
      </c>
      <c r="C529" s="111"/>
      <c r="D529" s="111"/>
      <c r="E529" s="112"/>
      <c r="F529" s="108"/>
      <c r="G529" s="109"/>
      <c r="H529" s="109"/>
      <c r="I529" s="109"/>
      <c r="J529" s="109"/>
      <c r="K529" s="109"/>
      <c r="L529" s="109"/>
      <c r="M529" s="109"/>
      <c r="N529" s="109"/>
      <c r="O529" s="109"/>
      <c r="P529" s="109"/>
      <c r="Q529" s="109"/>
      <c r="R529" s="109"/>
      <c r="S529" s="109"/>
    </row>
    <row r="530" spans="2:19" ht="16.5">
      <c r="B530" s="109"/>
      <c r="C530" s="109"/>
      <c r="D530" s="109"/>
      <c r="E530" s="109"/>
      <c r="F530" s="108"/>
      <c r="G530" s="109"/>
      <c r="H530" s="407" t="s">
        <v>49</v>
      </c>
      <c r="I530" s="407"/>
      <c r="J530" s="407"/>
      <c r="K530" s="407"/>
      <c r="L530" s="113"/>
      <c r="M530" s="113"/>
      <c r="N530" s="109"/>
      <c r="O530" s="109"/>
      <c r="P530" s="109"/>
      <c r="Q530" s="109"/>
      <c r="R530" s="109"/>
    </row>
    <row r="531" spans="2:19" ht="16.5">
      <c r="B531" s="109"/>
      <c r="C531" s="109"/>
      <c r="D531" s="109"/>
      <c r="E531" s="109"/>
      <c r="F531" s="108"/>
      <c r="G531" s="109"/>
      <c r="H531" s="407" t="s">
        <v>50</v>
      </c>
      <c r="I531" s="407"/>
      <c r="J531" s="407"/>
      <c r="K531" s="407"/>
      <c r="L531" s="113"/>
      <c r="M531" s="113"/>
      <c r="N531" s="109"/>
      <c r="O531" s="109"/>
      <c r="P531" s="109"/>
      <c r="Q531" s="109"/>
      <c r="R531" s="109"/>
    </row>
    <row r="532" spans="2:19" ht="16.5">
      <c r="B532" s="109"/>
      <c r="C532" s="109"/>
      <c r="D532" s="109"/>
      <c r="E532" s="109"/>
      <c r="F532" s="108"/>
      <c r="G532" s="109"/>
      <c r="H532" s="407" t="str">
        <f>H477</f>
        <v>TAHUN ANGGARAN 2025</v>
      </c>
      <c r="I532" s="407"/>
      <c r="J532" s="407"/>
      <c r="K532" s="407"/>
      <c r="L532" s="113"/>
      <c r="M532" s="113"/>
      <c r="N532" s="109"/>
      <c r="O532" s="109"/>
      <c r="P532" s="109"/>
      <c r="Q532" s="109"/>
      <c r="R532" s="109"/>
    </row>
    <row r="533" spans="2:19" ht="16.5">
      <c r="B533" s="114" t="s">
        <v>52</v>
      </c>
      <c r="C533" s="114"/>
      <c r="D533" s="115" t="s">
        <v>3</v>
      </c>
      <c r="E533" s="109" t="s">
        <v>53</v>
      </c>
      <c r="F533" s="108"/>
      <c r="G533" s="109"/>
      <c r="H533" s="113"/>
      <c r="I533" s="113"/>
      <c r="J533" s="113"/>
      <c r="K533" s="113"/>
      <c r="L533" s="113"/>
      <c r="M533" s="113"/>
      <c r="N533" s="114"/>
      <c r="O533" s="114"/>
      <c r="P533" s="109"/>
      <c r="Q533" s="109"/>
      <c r="R533" s="109"/>
    </row>
    <row r="534" spans="2:19" ht="16.5">
      <c r="B534" s="184" t="s">
        <v>54</v>
      </c>
      <c r="C534" s="114"/>
      <c r="D534" s="115" t="s">
        <v>3</v>
      </c>
      <c r="E534" s="109" t="s">
        <v>158</v>
      </c>
      <c r="F534" s="108"/>
      <c r="G534" s="109"/>
      <c r="H534" s="113"/>
      <c r="I534" s="113"/>
      <c r="J534" s="113"/>
      <c r="K534" s="113"/>
      <c r="L534" s="113"/>
      <c r="M534" s="113"/>
      <c r="N534" s="114"/>
      <c r="O534" s="114"/>
      <c r="P534" s="109"/>
      <c r="Q534" s="109"/>
      <c r="R534" s="109"/>
    </row>
    <row r="535" spans="2:19" ht="53.25" customHeight="1">
      <c r="B535" s="184" t="s">
        <v>56</v>
      </c>
      <c r="C535" s="184"/>
      <c r="D535" s="185" t="s">
        <v>3</v>
      </c>
      <c r="E535" s="298" t="s">
        <v>159</v>
      </c>
      <c r="F535" s="207"/>
      <c r="G535" s="207"/>
      <c r="H535" s="207"/>
      <c r="I535" s="113"/>
      <c r="J535" s="113"/>
      <c r="K535" s="113"/>
      <c r="L535" s="113"/>
      <c r="M535" s="109"/>
      <c r="N535" s="109"/>
      <c r="O535" s="109"/>
      <c r="P535" s="114"/>
      <c r="Q535" s="114"/>
      <c r="R535" s="109"/>
    </row>
    <row r="536" spans="2:19">
      <c r="B536" s="114" t="s">
        <v>58</v>
      </c>
      <c r="C536" s="114"/>
      <c r="D536" s="115" t="s">
        <v>3</v>
      </c>
      <c r="E536" s="109" t="s">
        <v>59</v>
      </c>
      <c r="F536" s="108"/>
      <c r="G536" s="109"/>
      <c r="H536" s="109"/>
      <c r="I536" s="109"/>
      <c r="J536" s="109"/>
      <c r="K536" s="109"/>
      <c r="L536" s="109"/>
      <c r="M536" s="109"/>
      <c r="N536" s="109" t="str">
        <f>N323</f>
        <v>Keadaan Bulan Januari 2025</v>
      </c>
      <c r="O536" s="109"/>
      <c r="P536" s="109"/>
      <c r="Q536" s="109"/>
      <c r="R536" s="109"/>
    </row>
    <row r="537" spans="2:19">
      <c r="B537" s="114"/>
      <c r="C537" s="114"/>
      <c r="D537" s="114"/>
      <c r="E537" s="109"/>
      <c r="F537" s="108"/>
      <c r="G537" s="109"/>
      <c r="H537" s="109"/>
      <c r="I537" s="109"/>
      <c r="J537" s="109"/>
      <c r="K537" s="109"/>
      <c r="L537" s="109"/>
      <c r="M537" s="109"/>
      <c r="N537" s="109"/>
      <c r="O537" s="109"/>
      <c r="P537" s="108"/>
      <c r="Q537" s="108"/>
      <c r="R537" s="109"/>
    </row>
    <row r="538" spans="2:19" ht="42" customHeight="1">
      <c r="B538" s="371" t="s">
        <v>61</v>
      </c>
      <c r="C538" s="386" t="s">
        <v>62</v>
      </c>
      <c r="D538" s="387"/>
      <c r="E538" s="388"/>
      <c r="F538" s="442" t="s">
        <v>63</v>
      </c>
      <c r="G538" s="374" t="s">
        <v>64</v>
      </c>
      <c r="H538" s="375"/>
      <c r="I538" s="349" t="s">
        <v>65</v>
      </c>
      <c r="J538" s="349" t="s">
        <v>66</v>
      </c>
      <c r="K538" s="349" t="s">
        <v>67</v>
      </c>
      <c r="L538" s="349" t="s">
        <v>68</v>
      </c>
      <c r="M538" s="408" t="s">
        <v>69</v>
      </c>
      <c r="N538" s="409"/>
      <c r="O538" s="408" t="s">
        <v>70</v>
      </c>
      <c r="P538" s="410"/>
      <c r="Q538" s="410"/>
      <c r="R538" s="449" t="s">
        <v>71</v>
      </c>
    </row>
    <row r="539" spans="2:19">
      <c r="B539" s="372"/>
      <c r="C539" s="389"/>
      <c r="D539" s="390"/>
      <c r="E539" s="391"/>
      <c r="F539" s="443"/>
      <c r="G539" s="347" t="s">
        <v>72</v>
      </c>
      <c r="H539" s="347" t="s">
        <v>73</v>
      </c>
      <c r="I539" s="411"/>
      <c r="J539" s="347"/>
      <c r="K539" s="347"/>
      <c r="L539" s="350"/>
      <c r="M539" s="347" t="s">
        <v>16</v>
      </c>
      <c r="N539" s="352" t="s">
        <v>15</v>
      </c>
      <c r="O539" s="352" t="s">
        <v>16</v>
      </c>
      <c r="P539" s="342" t="s">
        <v>15</v>
      </c>
      <c r="Q539" s="343"/>
      <c r="R539" s="450"/>
    </row>
    <row r="540" spans="2:19">
      <c r="B540" s="373"/>
      <c r="C540" s="392"/>
      <c r="D540" s="393"/>
      <c r="E540" s="394"/>
      <c r="F540" s="444"/>
      <c r="G540" s="348"/>
      <c r="H540" s="348"/>
      <c r="I540" s="412"/>
      <c r="J540" s="348"/>
      <c r="K540" s="348"/>
      <c r="L540" s="351"/>
      <c r="M540" s="412"/>
      <c r="N540" s="348"/>
      <c r="O540" s="348"/>
      <c r="P540" s="130" t="s">
        <v>74</v>
      </c>
      <c r="Q540" s="157" t="s">
        <v>18</v>
      </c>
      <c r="R540" s="450"/>
    </row>
    <row r="541" spans="2:19">
      <c r="B541" s="118">
        <v>1</v>
      </c>
      <c r="C541" s="344">
        <v>2</v>
      </c>
      <c r="D541" s="345"/>
      <c r="E541" s="346"/>
      <c r="F541" s="120">
        <v>3</v>
      </c>
      <c r="G541" s="121">
        <v>4</v>
      </c>
      <c r="H541" s="121">
        <v>5</v>
      </c>
      <c r="I541" s="121">
        <v>6</v>
      </c>
      <c r="J541" s="121">
        <v>7</v>
      </c>
      <c r="K541" s="121">
        <v>8</v>
      </c>
      <c r="L541" s="121">
        <v>9</v>
      </c>
      <c r="M541" s="121">
        <v>10</v>
      </c>
      <c r="N541" s="121">
        <v>11</v>
      </c>
      <c r="O541" s="121">
        <v>12</v>
      </c>
      <c r="P541" s="121">
        <v>13</v>
      </c>
      <c r="Q541" s="119">
        <v>14</v>
      </c>
      <c r="R541" s="158">
        <v>15</v>
      </c>
    </row>
    <row r="542" spans="2:19">
      <c r="B542" s="167">
        <v>1</v>
      </c>
      <c r="C542" s="437" t="s">
        <v>75</v>
      </c>
      <c r="D542" s="438"/>
      <c r="E542" s="439"/>
      <c r="F542" s="123"/>
      <c r="G542" s="358" t="s">
        <v>76</v>
      </c>
      <c r="H542" s="358" t="s">
        <v>77</v>
      </c>
      <c r="I542" s="208">
        <v>522500</v>
      </c>
      <c r="J542" s="132" t="s">
        <v>78</v>
      </c>
      <c r="K542" s="133" t="s">
        <v>78</v>
      </c>
      <c r="L542" s="209">
        <f>I542/I547*100</f>
        <v>5.3395329824740694</v>
      </c>
      <c r="M542" s="210">
        <f t="shared" ref="M542:M546" si="46">P542/I542*100</f>
        <v>0</v>
      </c>
      <c r="N542" s="211">
        <f t="shared" ref="N542:N546" si="47">P542/I542</f>
        <v>0</v>
      </c>
      <c r="O542" s="211">
        <f t="shared" ref="O542:O546" si="48">L542*M542/100</f>
        <v>0</v>
      </c>
      <c r="P542" s="208"/>
      <c r="Q542" s="215">
        <f t="shared" ref="Q542:Q546" si="49">L542*M542/100</f>
        <v>0</v>
      </c>
      <c r="R542" s="160">
        <f t="shared" ref="R542:R546" si="50">I542-P542</f>
        <v>522500</v>
      </c>
    </row>
    <row r="543" spans="2:19">
      <c r="B543" s="122">
        <v>2</v>
      </c>
      <c r="C543" s="116" t="s">
        <v>87</v>
      </c>
      <c r="D543" s="109"/>
      <c r="E543" s="117"/>
      <c r="F543" s="123"/>
      <c r="G543" s="401"/>
      <c r="H543" s="401"/>
      <c r="I543" s="208">
        <v>636000</v>
      </c>
      <c r="J543" s="212"/>
      <c r="K543" s="137" t="s">
        <v>78</v>
      </c>
      <c r="L543" s="213">
        <f>I543/I547*100</f>
        <v>6.4994123958918806</v>
      </c>
      <c r="M543" s="210">
        <f t="shared" si="46"/>
        <v>0</v>
      </c>
      <c r="N543" s="211">
        <f t="shared" si="47"/>
        <v>0</v>
      </c>
      <c r="O543" s="211">
        <f t="shared" si="48"/>
        <v>0</v>
      </c>
      <c r="P543" s="208"/>
      <c r="Q543" s="215">
        <f t="shared" si="49"/>
        <v>0</v>
      </c>
      <c r="R543" s="160">
        <f t="shared" si="50"/>
        <v>636000</v>
      </c>
    </row>
    <row r="544" spans="2:19">
      <c r="B544" s="167">
        <v>3</v>
      </c>
      <c r="C544" s="116" t="s">
        <v>88</v>
      </c>
      <c r="D544" s="109"/>
      <c r="E544" s="117"/>
      <c r="F544" s="123"/>
      <c r="G544" s="401"/>
      <c r="H544" s="401"/>
      <c r="I544" s="208">
        <v>452000</v>
      </c>
      <c r="J544" s="132"/>
      <c r="K544" s="137" t="s">
        <v>78</v>
      </c>
      <c r="L544" s="209">
        <f>I544/I547*100</f>
        <v>4.6190792499105822</v>
      </c>
      <c r="M544" s="210">
        <f t="shared" si="46"/>
        <v>0</v>
      </c>
      <c r="N544" s="211">
        <f t="shared" si="47"/>
        <v>0</v>
      </c>
      <c r="O544" s="211">
        <f t="shared" si="48"/>
        <v>0</v>
      </c>
      <c r="P544" s="208"/>
      <c r="Q544" s="215">
        <f t="shared" si="49"/>
        <v>0</v>
      </c>
      <c r="R544" s="160">
        <f t="shared" si="50"/>
        <v>452000</v>
      </c>
    </row>
    <row r="545" spans="2:18">
      <c r="B545" s="167">
        <v>5</v>
      </c>
      <c r="C545" s="116" t="s">
        <v>79</v>
      </c>
      <c r="D545" s="109"/>
      <c r="E545" s="117"/>
      <c r="F545" s="123"/>
      <c r="G545" s="401"/>
      <c r="H545" s="401"/>
      <c r="I545" s="208">
        <v>5175000</v>
      </c>
      <c r="J545" s="132"/>
      <c r="K545" s="137"/>
      <c r="L545" s="209">
        <f>I545/I547*100</f>
        <v>52.884369730724032</v>
      </c>
      <c r="M545" s="210">
        <f t="shared" si="46"/>
        <v>0</v>
      </c>
      <c r="N545" s="211">
        <f t="shared" si="47"/>
        <v>0</v>
      </c>
      <c r="O545" s="211">
        <f t="shared" si="48"/>
        <v>0</v>
      </c>
      <c r="P545" s="208"/>
      <c r="Q545" s="215">
        <f t="shared" si="49"/>
        <v>0</v>
      </c>
      <c r="R545" s="160">
        <f t="shared" si="50"/>
        <v>5175000</v>
      </c>
    </row>
    <row r="546" spans="2:18">
      <c r="B546" s="167">
        <v>6</v>
      </c>
      <c r="C546" s="116" t="s">
        <v>89</v>
      </c>
      <c r="D546" s="109"/>
      <c r="E546" s="117"/>
      <c r="F546" s="123"/>
      <c r="G546" s="401"/>
      <c r="H546" s="401"/>
      <c r="I546" s="131">
        <v>3000000</v>
      </c>
      <c r="J546" s="132"/>
      <c r="K546" s="137"/>
      <c r="L546" s="209">
        <f>I546/I547*100</f>
        <v>30.657605640999435</v>
      </c>
      <c r="M546" s="210">
        <f t="shared" si="46"/>
        <v>0</v>
      </c>
      <c r="N546" s="211">
        <f t="shared" si="47"/>
        <v>0</v>
      </c>
      <c r="O546" s="211">
        <f t="shared" si="48"/>
        <v>0</v>
      </c>
      <c r="P546" s="214"/>
      <c r="Q546" s="215">
        <f t="shared" si="49"/>
        <v>0</v>
      </c>
      <c r="R546" s="160">
        <f t="shared" si="50"/>
        <v>3000000</v>
      </c>
    </row>
    <row r="547" spans="2:18" ht="20.25">
      <c r="B547" s="363" t="s">
        <v>80</v>
      </c>
      <c r="C547" s="364"/>
      <c r="D547" s="364"/>
      <c r="E547" s="364"/>
      <c r="F547" s="364"/>
      <c r="G547" s="364"/>
      <c r="H547" s="365"/>
      <c r="I547" s="140">
        <f>SUM(I542:I546)</f>
        <v>9785500</v>
      </c>
      <c r="J547" s="141" t="s">
        <v>81</v>
      </c>
      <c r="K547" s="142"/>
      <c r="L547" s="143">
        <f>SUM(L542:L546)</f>
        <v>100</v>
      </c>
      <c r="M547" s="144"/>
      <c r="N547" s="144">
        <f>SUM(N542:N546)</f>
        <v>0</v>
      </c>
      <c r="O547" s="144">
        <f>SUM(O542:O546)</f>
        <v>0</v>
      </c>
      <c r="P547" s="145">
        <f>SUM(P542:P546)</f>
        <v>0</v>
      </c>
      <c r="Q547" s="163">
        <f>SUM(Q542:Q546)</f>
        <v>0</v>
      </c>
      <c r="R547" s="164">
        <f>SUM(R542:R546)</f>
        <v>9785500</v>
      </c>
    </row>
    <row r="548" spans="2:18">
      <c r="B548" s="109"/>
      <c r="C548" s="109"/>
      <c r="D548" s="109"/>
      <c r="E548" s="109"/>
      <c r="F548" s="108"/>
      <c r="G548" s="109"/>
      <c r="H548" s="109"/>
      <c r="I548" s="109"/>
      <c r="J548" s="109"/>
      <c r="K548" s="109"/>
      <c r="L548" s="109"/>
      <c r="M548" s="109"/>
      <c r="N548" s="109"/>
      <c r="O548" s="109"/>
      <c r="P548" s="109"/>
      <c r="Q548" s="109"/>
      <c r="R548" s="109"/>
    </row>
    <row r="549" spans="2:18">
      <c r="B549" s="109"/>
      <c r="C549" s="109"/>
      <c r="D549" s="109"/>
      <c r="E549" s="109"/>
      <c r="F549" s="108"/>
      <c r="G549" s="109"/>
      <c r="H549" s="109"/>
      <c r="I549" s="146"/>
      <c r="J549" s="109"/>
      <c r="K549" s="109"/>
      <c r="L549" s="109"/>
      <c r="M549" s="109"/>
      <c r="N549" s="109"/>
      <c r="O549" s="128"/>
      <c r="P549" s="128" t="str">
        <f>P493</f>
        <v>Polebunging, 31 Januari 2025</v>
      </c>
      <c r="Q549" s="109"/>
      <c r="R549" s="109"/>
    </row>
    <row r="550" spans="2:18">
      <c r="B550" s="109"/>
      <c r="C550" s="109"/>
      <c r="D550" s="109"/>
      <c r="E550" s="109"/>
      <c r="F550" s="108"/>
      <c r="G550" s="109"/>
      <c r="H550" s="109"/>
      <c r="I550" s="109"/>
      <c r="J550" s="109"/>
      <c r="K550" s="109"/>
      <c r="L550" s="109"/>
      <c r="M550" s="109"/>
      <c r="N550" s="109"/>
      <c r="O550" s="147"/>
      <c r="P550" s="147" t="s">
        <v>83</v>
      </c>
      <c r="Q550" s="109"/>
      <c r="R550" s="109"/>
    </row>
    <row r="551" spans="2:18">
      <c r="B551" s="109"/>
      <c r="C551" s="109"/>
      <c r="D551" s="109"/>
      <c r="E551" s="109"/>
      <c r="F551" s="108"/>
      <c r="G551" s="109"/>
      <c r="H551" s="109"/>
      <c r="I551" s="146"/>
      <c r="J551" s="109"/>
      <c r="K551" s="109"/>
      <c r="L551" s="109"/>
      <c r="M551" s="109"/>
      <c r="N551" s="109"/>
      <c r="O551" s="147"/>
      <c r="P551" s="147"/>
      <c r="Q551" s="109"/>
      <c r="R551" s="109"/>
    </row>
    <row r="552" spans="2:18">
      <c r="B552" s="109"/>
      <c r="C552" s="109"/>
      <c r="D552" s="109"/>
      <c r="E552" s="109"/>
      <c r="F552" s="108"/>
      <c r="G552" s="109"/>
      <c r="H552" s="109"/>
      <c r="I552" s="109"/>
      <c r="J552" s="109"/>
      <c r="K552" s="109"/>
      <c r="L552" s="109"/>
      <c r="M552" s="109"/>
      <c r="N552" s="109"/>
      <c r="O552" s="147"/>
      <c r="P552" s="147"/>
      <c r="Q552" s="109"/>
      <c r="R552" s="109"/>
    </row>
    <row r="553" spans="2:18">
      <c r="B553" s="109"/>
      <c r="C553" s="109"/>
      <c r="D553" s="109"/>
      <c r="E553" s="109"/>
      <c r="F553" s="108"/>
      <c r="G553" s="109"/>
      <c r="H553" s="109"/>
      <c r="I553" s="109"/>
      <c r="J553" s="109"/>
      <c r="K553" s="109"/>
      <c r="L553" s="109"/>
      <c r="M553" s="109"/>
      <c r="N553" s="109"/>
      <c r="O553" s="109"/>
      <c r="P553" s="109"/>
      <c r="Q553" s="109"/>
      <c r="R553" s="109"/>
    </row>
    <row r="554" spans="2:18">
      <c r="B554" s="109"/>
      <c r="C554" s="109"/>
      <c r="D554" s="109"/>
      <c r="E554" s="109"/>
      <c r="F554" s="108"/>
      <c r="G554" s="109"/>
      <c r="H554" s="109"/>
      <c r="I554" s="109"/>
      <c r="J554" s="109"/>
      <c r="K554" s="109"/>
      <c r="L554" s="109"/>
      <c r="M554" s="109"/>
      <c r="N554" s="109"/>
      <c r="O554" s="148"/>
      <c r="P554" s="148" t="s">
        <v>160</v>
      </c>
      <c r="Q554" s="109"/>
      <c r="R554" s="109"/>
    </row>
    <row r="555" spans="2:18">
      <c r="B555" s="109"/>
      <c r="C555" s="109"/>
      <c r="D555" s="109"/>
      <c r="E555" s="109"/>
      <c r="F555" s="108"/>
      <c r="G555" s="109"/>
      <c r="H555" s="109"/>
      <c r="I555" s="109"/>
      <c r="J555" s="109"/>
      <c r="K555" s="109"/>
      <c r="L555" s="109"/>
      <c r="M555" s="109"/>
      <c r="N555" s="109"/>
      <c r="O555" s="128"/>
      <c r="P555" s="276" t="s">
        <v>161</v>
      </c>
      <c r="Q555" s="109"/>
      <c r="R555" s="109"/>
    </row>
    <row r="556" spans="2:18">
      <c r="B556" s="105" t="s">
        <v>47</v>
      </c>
      <c r="C556" s="106"/>
      <c r="D556" s="106"/>
      <c r="E556" s="107"/>
      <c r="F556" s="108"/>
      <c r="G556" s="109"/>
      <c r="H556" s="109"/>
      <c r="I556" s="109"/>
      <c r="J556" s="109"/>
      <c r="K556" s="109"/>
      <c r="L556" s="109"/>
      <c r="M556" s="109"/>
      <c r="N556" s="109"/>
      <c r="O556" s="109"/>
      <c r="P556" s="109"/>
      <c r="Q556" s="109"/>
      <c r="R556" s="109"/>
    </row>
    <row r="557" spans="2:18">
      <c r="B557" s="110" t="s">
        <v>48</v>
      </c>
      <c r="C557" s="111"/>
      <c r="D557" s="111"/>
      <c r="E557" s="112"/>
      <c r="F557" s="108"/>
      <c r="G557" s="109"/>
      <c r="H557" s="109"/>
      <c r="I557" s="109"/>
      <c r="J557" s="109"/>
      <c r="K557" s="109"/>
      <c r="L557" s="109"/>
      <c r="M557" s="109"/>
      <c r="N557" s="109"/>
      <c r="O557" s="109"/>
      <c r="P557" s="109"/>
      <c r="Q557" s="109"/>
      <c r="R557" s="109"/>
    </row>
    <row r="558" spans="2:18" ht="16.5">
      <c r="B558" s="109"/>
      <c r="C558" s="109"/>
      <c r="D558" s="109"/>
      <c r="E558" s="109"/>
      <c r="F558" s="108"/>
      <c r="G558" s="109"/>
      <c r="H558" s="407" t="s">
        <v>49</v>
      </c>
      <c r="I558" s="407"/>
      <c r="J558" s="407"/>
      <c r="K558" s="407"/>
      <c r="L558" s="113"/>
      <c r="M558" s="113"/>
      <c r="N558" s="109"/>
      <c r="O558" s="109"/>
      <c r="P558" s="109"/>
      <c r="Q558" s="109"/>
      <c r="R558" s="109"/>
    </row>
    <row r="559" spans="2:18" ht="16.5">
      <c r="B559" s="109"/>
      <c r="C559" s="109"/>
      <c r="D559" s="109"/>
      <c r="E559" s="109"/>
      <c r="F559" s="108"/>
      <c r="G559" s="109"/>
      <c r="H559" s="407" t="s">
        <v>50</v>
      </c>
      <c r="I559" s="407"/>
      <c r="J559" s="407"/>
      <c r="K559" s="407"/>
      <c r="L559" s="113"/>
      <c r="M559" s="113"/>
      <c r="N559" s="109"/>
      <c r="O559" s="109"/>
      <c r="P559" s="109"/>
      <c r="Q559" s="109"/>
      <c r="R559" s="109"/>
    </row>
    <row r="560" spans="2:18" ht="16.5">
      <c r="B560" s="109"/>
      <c r="C560" s="109"/>
      <c r="D560" s="109"/>
      <c r="E560" s="109"/>
      <c r="F560" s="108"/>
      <c r="G560" s="109"/>
      <c r="H560" s="407" t="s">
        <v>247</v>
      </c>
      <c r="I560" s="407"/>
      <c r="J560" s="407"/>
      <c r="K560" s="407"/>
      <c r="L560" s="113"/>
      <c r="M560" s="113"/>
      <c r="N560" s="109"/>
      <c r="O560" s="109"/>
      <c r="P560" s="109"/>
      <c r="Q560" s="109"/>
      <c r="R560" s="109"/>
    </row>
    <row r="561" spans="2:18" ht="16.5">
      <c r="B561" s="114" t="s">
        <v>52</v>
      </c>
      <c r="C561" s="114"/>
      <c r="D561" s="115" t="s">
        <v>3</v>
      </c>
      <c r="E561" s="109" t="s">
        <v>53</v>
      </c>
      <c r="F561" s="108"/>
      <c r="G561" s="109"/>
      <c r="H561" s="113"/>
      <c r="I561" s="113"/>
      <c r="J561" s="113"/>
      <c r="K561" s="113"/>
      <c r="L561" s="113"/>
      <c r="M561" s="113"/>
      <c r="N561" s="114"/>
      <c r="O561" s="114"/>
      <c r="P561" s="109"/>
      <c r="Q561" s="109"/>
      <c r="R561" s="109"/>
    </row>
    <row r="562" spans="2:18" ht="16.5">
      <c r="B562" s="184" t="s">
        <v>54</v>
      </c>
      <c r="C562" s="114"/>
      <c r="D562" s="115" t="s">
        <v>3</v>
      </c>
      <c r="E562" s="109" t="s">
        <v>162</v>
      </c>
      <c r="F562" s="108"/>
      <c r="G562" s="109"/>
      <c r="H562" s="113"/>
      <c r="I562" s="113"/>
      <c r="J562" s="113"/>
      <c r="K562" s="113"/>
      <c r="L562" s="113"/>
      <c r="M562" s="113"/>
      <c r="N562" s="114"/>
      <c r="O562" s="114"/>
      <c r="P562" s="109"/>
      <c r="Q562" s="109"/>
      <c r="R562" s="109"/>
    </row>
    <row r="563" spans="2:18" ht="72.599999999999994" customHeight="1">
      <c r="B563" s="184" t="s">
        <v>56</v>
      </c>
      <c r="C563" s="184"/>
      <c r="D563" s="185" t="s">
        <v>3</v>
      </c>
      <c r="E563" s="421" t="s">
        <v>163</v>
      </c>
      <c r="F563" s="421"/>
      <c r="G563" s="421"/>
      <c r="H563" s="207"/>
      <c r="I563" s="113"/>
      <c r="J563" s="113"/>
      <c r="K563" s="113"/>
      <c r="L563" s="113"/>
      <c r="M563" s="109"/>
      <c r="N563" s="109"/>
      <c r="O563" s="109"/>
      <c r="P563" s="114"/>
      <c r="Q563" s="114"/>
      <c r="R563" s="109"/>
    </row>
    <row r="564" spans="2:18">
      <c r="B564" s="114" t="s">
        <v>58</v>
      </c>
      <c r="C564" s="114"/>
      <c r="D564" s="115" t="s">
        <v>3</v>
      </c>
      <c r="E564" s="109" t="s">
        <v>59</v>
      </c>
      <c r="F564" s="108"/>
      <c r="G564" s="109"/>
      <c r="H564" s="109"/>
      <c r="I564" s="109"/>
      <c r="J564" s="109"/>
      <c r="K564" s="109"/>
      <c r="L564" s="109"/>
      <c r="M564" s="109"/>
      <c r="N564" s="109" t="str">
        <f>N426</f>
        <v>Keadaan Bulan Januari 2025</v>
      </c>
      <c r="O564" s="109"/>
      <c r="P564" s="109"/>
      <c r="Q564" s="109"/>
      <c r="R564" s="109"/>
    </row>
    <row r="565" spans="2:18">
      <c r="B565" s="114"/>
      <c r="C565" s="114"/>
      <c r="D565" s="114"/>
      <c r="E565" s="109"/>
      <c r="F565" s="108"/>
      <c r="G565" s="109"/>
      <c r="H565" s="109"/>
      <c r="I565" s="109"/>
      <c r="J565" s="109"/>
      <c r="K565" s="109"/>
      <c r="L565" s="109"/>
      <c r="M565" s="109"/>
      <c r="N565" s="109"/>
      <c r="O565" s="109"/>
      <c r="P565" s="108"/>
      <c r="Q565" s="108"/>
      <c r="R565" s="109"/>
    </row>
    <row r="566" spans="2:18">
      <c r="B566" s="371" t="s">
        <v>61</v>
      </c>
      <c r="C566" s="386" t="s">
        <v>62</v>
      </c>
      <c r="D566" s="387"/>
      <c r="E566" s="388"/>
      <c r="F566" s="442" t="s">
        <v>63</v>
      </c>
      <c r="G566" s="374" t="s">
        <v>64</v>
      </c>
      <c r="H566" s="375"/>
      <c r="I566" s="349" t="s">
        <v>65</v>
      </c>
      <c r="J566" s="349" t="s">
        <v>66</v>
      </c>
      <c r="K566" s="349" t="s">
        <v>67</v>
      </c>
      <c r="L566" s="349" t="s">
        <v>68</v>
      </c>
      <c r="M566" s="408" t="s">
        <v>69</v>
      </c>
      <c r="N566" s="409"/>
      <c r="O566" s="408" t="s">
        <v>70</v>
      </c>
      <c r="P566" s="410"/>
      <c r="Q566" s="410"/>
      <c r="R566" s="449" t="s">
        <v>71</v>
      </c>
    </row>
    <row r="567" spans="2:18">
      <c r="B567" s="372"/>
      <c r="C567" s="389"/>
      <c r="D567" s="390"/>
      <c r="E567" s="391"/>
      <c r="F567" s="443"/>
      <c r="G567" s="347" t="s">
        <v>72</v>
      </c>
      <c r="H567" s="347" t="s">
        <v>73</v>
      </c>
      <c r="I567" s="411"/>
      <c r="J567" s="347"/>
      <c r="K567" s="347"/>
      <c r="L567" s="350"/>
      <c r="M567" s="347" t="s">
        <v>16</v>
      </c>
      <c r="N567" s="352" t="s">
        <v>15</v>
      </c>
      <c r="O567" s="352" t="s">
        <v>16</v>
      </c>
      <c r="P567" s="342" t="s">
        <v>15</v>
      </c>
      <c r="Q567" s="343"/>
      <c r="R567" s="450"/>
    </row>
    <row r="568" spans="2:18">
      <c r="B568" s="373"/>
      <c r="C568" s="392"/>
      <c r="D568" s="393"/>
      <c r="E568" s="394"/>
      <c r="F568" s="444"/>
      <c r="G568" s="348"/>
      <c r="H568" s="348"/>
      <c r="I568" s="412"/>
      <c r="J568" s="348"/>
      <c r="K568" s="348"/>
      <c r="L568" s="351"/>
      <c r="M568" s="412"/>
      <c r="N568" s="348"/>
      <c r="O568" s="348"/>
      <c r="P568" s="130" t="s">
        <v>74</v>
      </c>
      <c r="Q568" s="157" t="s">
        <v>18</v>
      </c>
      <c r="R568" s="450"/>
    </row>
    <row r="569" spans="2:18">
      <c r="B569" s="118">
        <v>1</v>
      </c>
      <c r="C569" s="344">
        <v>2</v>
      </c>
      <c r="D569" s="345"/>
      <c r="E569" s="346"/>
      <c r="F569" s="120">
        <v>3</v>
      </c>
      <c r="G569" s="121">
        <v>4</v>
      </c>
      <c r="H569" s="121">
        <v>5</v>
      </c>
      <c r="I569" s="121">
        <v>6</v>
      </c>
      <c r="J569" s="121">
        <v>7</v>
      </c>
      <c r="K569" s="121">
        <v>8</v>
      </c>
      <c r="L569" s="121">
        <v>9</v>
      </c>
      <c r="M569" s="121">
        <v>10</v>
      </c>
      <c r="N569" s="121">
        <v>11</v>
      </c>
      <c r="O569" s="121">
        <v>12</v>
      </c>
      <c r="P569" s="121">
        <v>13</v>
      </c>
      <c r="Q569" s="119">
        <v>14</v>
      </c>
      <c r="R569" s="158">
        <v>15</v>
      </c>
    </row>
    <row r="570" spans="2:18">
      <c r="B570" s="167">
        <v>1</v>
      </c>
      <c r="C570" s="437" t="s">
        <v>75</v>
      </c>
      <c r="D570" s="438"/>
      <c r="E570" s="439"/>
      <c r="F570" s="123"/>
      <c r="G570" s="358" t="s">
        <v>76</v>
      </c>
      <c r="H570" s="358" t="s">
        <v>77</v>
      </c>
      <c r="I570" s="216">
        <v>1822300</v>
      </c>
      <c r="J570" s="217" t="s">
        <v>78</v>
      </c>
      <c r="K570" s="133" t="s">
        <v>78</v>
      </c>
      <c r="L570" s="218">
        <f>I570/I579*100</f>
        <v>3.0204184463814814</v>
      </c>
      <c r="M570" s="219">
        <f>P570/I570*100</f>
        <v>0</v>
      </c>
      <c r="N570" s="220">
        <f>P570/I570</f>
        <v>0</v>
      </c>
      <c r="O570" s="220">
        <f>L570*M570/100</f>
        <v>0</v>
      </c>
      <c r="P570" s="216"/>
      <c r="Q570" s="221">
        <f>L570*M570/100</f>
        <v>0</v>
      </c>
      <c r="R570" s="205">
        <f>I570-P570</f>
        <v>1822300</v>
      </c>
    </row>
    <row r="571" spans="2:18" ht="12.75" customHeight="1">
      <c r="B571" s="167"/>
      <c r="C571" s="413" t="s">
        <v>164</v>
      </c>
      <c r="D571" s="414"/>
      <c r="E571" s="415"/>
      <c r="F571" s="123"/>
      <c r="G571" s="401"/>
      <c r="H571" s="401"/>
      <c r="I571" s="208">
        <v>1147200</v>
      </c>
      <c r="J571" s="132"/>
      <c r="K571" s="137"/>
      <c r="L571" s="213">
        <v>1.8</v>
      </c>
      <c r="M571" s="210">
        <v>100</v>
      </c>
      <c r="N571" s="211">
        <v>1</v>
      </c>
      <c r="O571" s="211">
        <v>1.8</v>
      </c>
      <c r="P571" s="208"/>
      <c r="Q571" s="215">
        <v>1.8</v>
      </c>
      <c r="R571" s="205">
        <f>I571-P571</f>
        <v>1147200</v>
      </c>
    </row>
    <row r="572" spans="2:18" ht="12.75" customHeight="1">
      <c r="B572" s="167">
        <v>2</v>
      </c>
      <c r="C572" s="413" t="s">
        <v>131</v>
      </c>
      <c r="D572" s="414"/>
      <c r="E572" s="415"/>
      <c r="F572" s="123"/>
      <c r="G572" s="401"/>
      <c r="H572" s="401"/>
      <c r="I572" s="208">
        <v>578700</v>
      </c>
      <c r="J572" s="132" t="s">
        <v>78</v>
      </c>
      <c r="K572" s="137" t="s">
        <v>78</v>
      </c>
      <c r="L572" s="213">
        <f>I572/I579*100</f>
        <v>0.95918133947262429</v>
      </c>
      <c r="M572" s="210">
        <f t="shared" ref="M572:M573" si="51">P572/I572*100</f>
        <v>0</v>
      </c>
      <c r="N572" s="211">
        <f t="shared" ref="N572:N573" si="52">P572/I572</f>
        <v>0</v>
      </c>
      <c r="O572" s="211">
        <f t="shared" ref="O572:O573" si="53">L572*M572/100</f>
        <v>0</v>
      </c>
      <c r="P572" s="208"/>
      <c r="Q572" s="215">
        <f t="shared" ref="Q572:Q573" si="54">L572*M572/100</f>
        <v>0</v>
      </c>
      <c r="R572" s="160">
        <f t="shared" ref="R572:R573" si="55">I572-P572</f>
        <v>578700</v>
      </c>
    </row>
    <row r="573" spans="2:18">
      <c r="B573" s="122">
        <v>3</v>
      </c>
      <c r="C573" s="116" t="s">
        <v>165</v>
      </c>
      <c r="D573" s="109"/>
      <c r="E573" s="117"/>
      <c r="F573" s="123"/>
      <c r="G573" s="401"/>
      <c r="H573" s="401"/>
      <c r="I573" s="208">
        <v>1059500</v>
      </c>
      <c r="J573" s="132" t="s">
        <v>78</v>
      </c>
      <c r="K573" s="137" t="s">
        <v>78</v>
      </c>
      <c r="L573" s="209">
        <f>I573/I579*100</f>
        <v>1.7560957822209184</v>
      </c>
      <c r="M573" s="210">
        <f t="shared" si="51"/>
        <v>0</v>
      </c>
      <c r="N573" s="211">
        <f t="shared" si="52"/>
        <v>0</v>
      </c>
      <c r="O573" s="211">
        <f t="shared" si="53"/>
        <v>0</v>
      </c>
      <c r="P573" s="208"/>
      <c r="Q573" s="215">
        <f t="shared" si="54"/>
        <v>0</v>
      </c>
      <c r="R573" s="160">
        <f t="shared" si="55"/>
        <v>1059500</v>
      </c>
    </row>
    <row r="574" spans="2:18">
      <c r="B574" s="122">
        <v>4</v>
      </c>
      <c r="C574" s="299" t="s">
        <v>261</v>
      </c>
      <c r="D574" s="109"/>
      <c r="E574" s="117"/>
      <c r="F574" s="123"/>
      <c r="G574" s="401"/>
      <c r="H574" s="401"/>
      <c r="I574" s="208">
        <v>2400000</v>
      </c>
      <c r="J574" s="132"/>
      <c r="K574" s="137"/>
      <c r="L574" s="209"/>
      <c r="M574" s="210"/>
      <c r="N574" s="211"/>
      <c r="O574" s="211"/>
      <c r="P574" s="208"/>
      <c r="Q574" s="215"/>
      <c r="R574" s="160">
        <f>I574-P574</f>
        <v>2400000</v>
      </c>
    </row>
    <row r="575" spans="2:18">
      <c r="B575" s="122"/>
      <c r="C575" s="299" t="s">
        <v>262</v>
      </c>
      <c r="D575" s="109"/>
      <c r="E575" s="117"/>
      <c r="F575" s="123"/>
      <c r="G575" s="401"/>
      <c r="H575" s="401"/>
      <c r="I575" s="208">
        <v>4800000</v>
      </c>
      <c r="J575" s="132"/>
      <c r="K575" s="137"/>
      <c r="L575" s="209"/>
      <c r="M575" s="210"/>
      <c r="N575" s="211"/>
      <c r="O575" s="211"/>
      <c r="P575" s="208"/>
      <c r="Q575" s="215"/>
      <c r="R575" s="160">
        <f>I575-P574</f>
        <v>4800000</v>
      </c>
    </row>
    <row r="576" spans="2:18">
      <c r="B576" s="122"/>
      <c r="C576" s="299" t="s">
        <v>263</v>
      </c>
      <c r="D576" s="109"/>
      <c r="E576" s="117"/>
      <c r="F576" s="123"/>
      <c r="G576" s="401"/>
      <c r="H576" s="401"/>
      <c r="I576" s="208">
        <v>6900000</v>
      </c>
      <c r="J576" s="132"/>
      <c r="K576" s="137"/>
      <c r="L576" s="209"/>
      <c r="M576" s="210"/>
      <c r="N576" s="211"/>
      <c r="O576" s="211"/>
      <c r="P576" s="208"/>
      <c r="Q576" s="215"/>
      <c r="R576" s="160">
        <f>I576-P576</f>
        <v>6900000</v>
      </c>
    </row>
    <row r="577" spans="2:18">
      <c r="B577" s="122"/>
      <c r="C577" s="299" t="s">
        <v>264</v>
      </c>
      <c r="D577" s="109"/>
      <c r="E577" s="117"/>
      <c r="F577" s="123"/>
      <c r="G577" s="401"/>
      <c r="H577" s="401"/>
      <c r="I577" s="208">
        <v>20700000</v>
      </c>
      <c r="J577" s="132"/>
      <c r="K577" s="137"/>
      <c r="L577" s="209"/>
      <c r="M577" s="210"/>
      <c r="N577" s="211"/>
      <c r="O577" s="211"/>
      <c r="P577" s="208"/>
      <c r="Q577" s="215"/>
      <c r="R577" s="160">
        <f>I577-P577</f>
        <v>20700000</v>
      </c>
    </row>
    <row r="578" spans="2:18">
      <c r="B578" s="122"/>
      <c r="C578" s="299" t="s">
        <v>265</v>
      </c>
      <c r="D578" s="109"/>
      <c r="E578" s="117"/>
      <c r="F578" s="123"/>
      <c r="G578" s="401"/>
      <c r="H578" s="401"/>
      <c r="I578" s="208">
        <v>20925000</v>
      </c>
      <c r="J578" s="132"/>
      <c r="K578" s="137"/>
      <c r="L578" s="209"/>
      <c r="M578" s="210"/>
      <c r="N578" s="211"/>
      <c r="O578" s="211"/>
      <c r="P578" s="208"/>
      <c r="Q578" s="215"/>
      <c r="R578" s="160">
        <f>I578-P578</f>
        <v>20925000</v>
      </c>
    </row>
    <row r="579" spans="2:18" ht="21" thickBot="1">
      <c r="B579" s="363" t="s">
        <v>80</v>
      </c>
      <c r="C579" s="364"/>
      <c r="D579" s="364"/>
      <c r="E579" s="364"/>
      <c r="F579" s="364"/>
      <c r="G579" s="364"/>
      <c r="H579" s="365"/>
      <c r="I579" s="140">
        <f>SUM(I570:I578)</f>
        <v>60332700</v>
      </c>
      <c r="J579" s="141" t="s">
        <v>81</v>
      </c>
      <c r="K579" s="142"/>
      <c r="L579" s="143">
        <f>SUM(L570:L578)</f>
        <v>7.5356955680750239</v>
      </c>
      <c r="M579" s="144"/>
      <c r="N579" s="144">
        <f>SUM(N570:N578)</f>
        <v>1</v>
      </c>
      <c r="O579" s="144">
        <f>SUM(O570:O578)</f>
        <v>1.8</v>
      </c>
      <c r="P579" s="145">
        <f>SUM(P570:P578)</f>
        <v>0</v>
      </c>
      <c r="Q579" s="163">
        <f>SUM(Q570:Q578)</f>
        <v>1.8</v>
      </c>
      <c r="R579" s="164">
        <f>SUM(R570:R578)</f>
        <v>60332700</v>
      </c>
    </row>
    <row r="580" spans="2:18">
      <c r="B580" s="109"/>
      <c r="C580" s="109"/>
      <c r="D580" s="109"/>
      <c r="E580" s="109"/>
      <c r="F580" s="108"/>
      <c r="G580" s="109"/>
      <c r="H580" s="109"/>
      <c r="I580" s="109"/>
      <c r="J580" s="109"/>
      <c r="K580" s="109"/>
      <c r="L580" s="109"/>
      <c r="M580" s="109"/>
      <c r="N580" s="109"/>
      <c r="O580" s="109"/>
      <c r="P580" s="109"/>
      <c r="Q580" s="109"/>
      <c r="R580" s="109"/>
    </row>
    <row r="581" spans="2:18">
      <c r="B581" s="109"/>
      <c r="C581" s="109"/>
      <c r="D581" s="109"/>
      <c r="E581" s="109"/>
      <c r="F581" s="108"/>
      <c r="G581" s="109"/>
      <c r="H581" s="109"/>
      <c r="I581" s="146"/>
      <c r="J581" s="109"/>
      <c r="K581" s="109"/>
      <c r="L581" s="109"/>
      <c r="M581" s="109"/>
      <c r="N581" s="109"/>
      <c r="O581" s="128"/>
      <c r="P581" s="128" t="str">
        <f>P549</f>
        <v>Polebunging, 31 Januari 2025</v>
      </c>
      <c r="Q581" s="109"/>
      <c r="R581" s="109"/>
    </row>
    <row r="582" spans="2:18">
      <c r="B582" s="109"/>
      <c r="C582" s="109"/>
      <c r="D582" s="109"/>
      <c r="E582" s="109"/>
      <c r="F582" s="108"/>
      <c r="G582" s="109"/>
      <c r="H582" s="109"/>
      <c r="I582" s="109"/>
      <c r="J582" s="109"/>
      <c r="K582" s="109"/>
      <c r="L582" s="109"/>
      <c r="M582" s="109"/>
      <c r="N582" s="109"/>
      <c r="O582" s="147"/>
      <c r="P582" s="147" t="s">
        <v>83</v>
      </c>
      <c r="Q582" s="109"/>
      <c r="R582" s="109"/>
    </row>
    <row r="583" spans="2:18">
      <c r="B583" s="109"/>
      <c r="C583" s="109"/>
      <c r="D583" s="109"/>
      <c r="E583" s="109"/>
      <c r="F583" s="108"/>
      <c r="G583" s="109"/>
      <c r="H583" s="109"/>
      <c r="I583" s="146"/>
      <c r="J583" s="109"/>
      <c r="K583" s="109"/>
      <c r="L583" s="109"/>
      <c r="M583" s="109"/>
      <c r="N583" s="109"/>
      <c r="O583" s="147"/>
      <c r="P583" s="147"/>
      <c r="Q583" s="109"/>
      <c r="R583" s="109"/>
    </row>
    <row r="584" spans="2:18">
      <c r="B584" s="109"/>
      <c r="C584" s="109"/>
      <c r="D584" s="109"/>
      <c r="E584" s="109"/>
      <c r="F584" s="108"/>
      <c r="G584" s="109"/>
      <c r="H584" s="109"/>
      <c r="I584" s="109"/>
      <c r="J584" s="109"/>
      <c r="K584" s="109"/>
      <c r="L584" s="109"/>
      <c r="M584" s="109"/>
      <c r="N584" s="109"/>
      <c r="O584" s="147"/>
      <c r="P584" s="147"/>
      <c r="Q584" s="109"/>
      <c r="R584" s="109"/>
    </row>
    <row r="585" spans="2:18">
      <c r="B585" s="109"/>
      <c r="C585" s="109"/>
      <c r="D585" s="109"/>
      <c r="E585" s="109"/>
      <c r="F585" s="108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</row>
    <row r="586" spans="2:18">
      <c r="B586" s="109"/>
      <c r="C586" s="109"/>
      <c r="D586" s="109"/>
      <c r="E586" s="109"/>
      <c r="F586" s="108"/>
      <c r="G586" s="109"/>
      <c r="H586" s="109"/>
      <c r="I586" s="109"/>
      <c r="J586" s="109"/>
      <c r="K586" s="109"/>
      <c r="L586" s="109"/>
      <c r="M586" s="109"/>
      <c r="N586" s="109"/>
      <c r="O586" s="148"/>
      <c r="P586" s="148" t="s">
        <v>127</v>
      </c>
      <c r="Q586" s="109"/>
      <c r="R586" s="109"/>
    </row>
    <row r="587" spans="2:18">
      <c r="B587" s="109"/>
      <c r="C587" s="109"/>
      <c r="D587" s="109"/>
      <c r="E587" s="109"/>
      <c r="F587" s="108"/>
      <c r="G587" s="109"/>
      <c r="H587" s="109"/>
      <c r="I587" s="109"/>
      <c r="J587" s="109"/>
      <c r="K587" s="109"/>
      <c r="L587" s="109"/>
      <c r="M587" s="109"/>
      <c r="N587" s="109"/>
      <c r="O587" s="128"/>
      <c r="P587" s="277" t="s">
        <v>128</v>
      </c>
      <c r="Q587" s="109"/>
      <c r="R587" s="109"/>
    </row>
  </sheetData>
  <mergeCells count="552">
    <mergeCell ref="G301:H301"/>
    <mergeCell ref="M301:N301"/>
    <mergeCell ref="O301:Q301"/>
    <mergeCell ref="P302:Q302"/>
    <mergeCell ref="C304:E304"/>
    <mergeCell ref="C305:E305"/>
    <mergeCell ref="R538:R540"/>
    <mergeCell ref="R566:R568"/>
    <mergeCell ref="R510:R512"/>
    <mergeCell ref="O349:Q349"/>
    <mergeCell ref="P350:Q350"/>
    <mergeCell ref="O567:O568"/>
    <mergeCell ref="P567:Q567"/>
    <mergeCell ref="I454:I456"/>
    <mergeCell ref="B306:H306"/>
    <mergeCell ref="K301:K303"/>
    <mergeCell ref="K325:K327"/>
    <mergeCell ref="B325:B327"/>
    <mergeCell ref="H487:H490"/>
    <mergeCell ref="B510:B512"/>
    <mergeCell ref="C510:E512"/>
    <mergeCell ref="F510:F512"/>
    <mergeCell ref="G510:H510"/>
    <mergeCell ref="I510:I512"/>
    <mergeCell ref="T70:T72"/>
    <mergeCell ref="T73:T74"/>
    <mergeCell ref="T75:T76"/>
    <mergeCell ref="T305:T306"/>
    <mergeCell ref="O350:O351"/>
    <mergeCell ref="O429:O430"/>
    <mergeCell ref="O455:O456"/>
    <mergeCell ref="O484:O485"/>
    <mergeCell ref="O539:O540"/>
    <mergeCell ref="O454:Q454"/>
    <mergeCell ref="R276:R278"/>
    <mergeCell ref="R301:R303"/>
    <mergeCell ref="R325:R327"/>
    <mergeCell ref="R349:R351"/>
    <mergeCell ref="R428:R430"/>
    <mergeCell ref="R454:R456"/>
    <mergeCell ref="R483:R485"/>
    <mergeCell ref="O483:Q483"/>
    <mergeCell ref="P484:Q484"/>
    <mergeCell ref="O244:Q244"/>
    <mergeCell ref="P245:Q245"/>
    <mergeCell ref="O162:Q162"/>
    <mergeCell ref="P163:Q163"/>
    <mergeCell ref="T83:V83"/>
    <mergeCell ref="R11:R13"/>
    <mergeCell ref="R44:R46"/>
    <mergeCell ref="R72:R74"/>
    <mergeCell ref="R108:R110"/>
    <mergeCell ref="R135:R137"/>
    <mergeCell ref="R162:R164"/>
    <mergeCell ref="R190:R192"/>
    <mergeCell ref="R218:R220"/>
    <mergeCell ref="R244:R246"/>
    <mergeCell ref="B428:B430"/>
    <mergeCell ref="M455:M456"/>
    <mergeCell ref="M484:M485"/>
    <mergeCell ref="M539:M540"/>
    <mergeCell ref="M567:M568"/>
    <mergeCell ref="L538:L540"/>
    <mergeCell ref="N539:N540"/>
    <mergeCell ref="M454:N454"/>
    <mergeCell ref="I538:I540"/>
    <mergeCell ref="I566:I568"/>
    <mergeCell ref="B435:H435"/>
    <mergeCell ref="H446:K446"/>
    <mergeCell ref="K428:K430"/>
    <mergeCell ref="K454:K456"/>
    <mergeCell ref="K483:K485"/>
    <mergeCell ref="K538:K540"/>
    <mergeCell ref="K566:K568"/>
    <mergeCell ref="H448:K448"/>
    <mergeCell ref="B483:B485"/>
    <mergeCell ref="B538:B540"/>
    <mergeCell ref="H567:H568"/>
    <mergeCell ref="G487:G490"/>
    <mergeCell ref="M277:M278"/>
    <mergeCell ref="M302:M303"/>
    <mergeCell ref="C72:E74"/>
    <mergeCell ref="C44:E46"/>
    <mergeCell ref="C11:E13"/>
    <mergeCell ref="C135:E137"/>
    <mergeCell ref="C108:E110"/>
    <mergeCell ref="C162:E164"/>
    <mergeCell ref="C190:E192"/>
    <mergeCell ref="C218:E220"/>
    <mergeCell ref="C244:E246"/>
    <mergeCell ref="C276:E278"/>
    <mergeCell ref="C301:E303"/>
    <mergeCell ref="H294:K294"/>
    <mergeCell ref="K11:K13"/>
    <mergeCell ref="K44:K46"/>
    <mergeCell ref="K72:K74"/>
    <mergeCell ref="K108:K110"/>
    <mergeCell ref="K135:K137"/>
    <mergeCell ref="K162:K164"/>
    <mergeCell ref="K190:K192"/>
    <mergeCell ref="K218:K220"/>
    <mergeCell ref="K244:K246"/>
    <mergeCell ref="K276:K278"/>
    <mergeCell ref="B579:H579"/>
    <mergeCell ref="H12:H13"/>
    <mergeCell ref="H15:H24"/>
    <mergeCell ref="H45:H46"/>
    <mergeCell ref="H48:H52"/>
    <mergeCell ref="H73:H74"/>
    <mergeCell ref="H76:H87"/>
    <mergeCell ref="H109:H110"/>
    <mergeCell ref="H112:H115"/>
    <mergeCell ref="H136:H137"/>
    <mergeCell ref="H139:H142"/>
    <mergeCell ref="H163:H164"/>
    <mergeCell ref="H166:H170"/>
    <mergeCell ref="H191:H192"/>
    <mergeCell ref="H194:H198"/>
    <mergeCell ref="H219:H220"/>
    <mergeCell ref="H222:H224"/>
    <mergeCell ref="H245:H246"/>
    <mergeCell ref="H248:H256"/>
    <mergeCell ref="H277:H278"/>
    <mergeCell ref="H280:H281"/>
    <mergeCell ref="H302:H303"/>
    <mergeCell ref="H326:H327"/>
    <mergeCell ref="H447:K447"/>
    <mergeCell ref="C572:E572"/>
    <mergeCell ref="F11:F13"/>
    <mergeCell ref="F44:F46"/>
    <mergeCell ref="F72:F74"/>
    <mergeCell ref="F108:F110"/>
    <mergeCell ref="F135:F137"/>
    <mergeCell ref="F162:F164"/>
    <mergeCell ref="F190:F192"/>
    <mergeCell ref="F218:F220"/>
    <mergeCell ref="F244:F246"/>
    <mergeCell ref="F276:F278"/>
    <mergeCell ref="F301:F303"/>
    <mergeCell ref="F325:F327"/>
    <mergeCell ref="F349:F351"/>
    <mergeCell ref="F428:F430"/>
    <mergeCell ref="F454:F456"/>
    <mergeCell ref="F483:F485"/>
    <mergeCell ref="F538:F540"/>
    <mergeCell ref="F566:F568"/>
    <mergeCell ref="C483:E485"/>
    <mergeCell ref="C538:E540"/>
    <mergeCell ref="C566:E568"/>
    <mergeCell ref="C352:E352"/>
    <mergeCell ref="C353:E353"/>
    <mergeCell ref="C569:E569"/>
    <mergeCell ref="C570:E570"/>
    <mergeCell ref="C571:E571"/>
    <mergeCell ref="B72:B74"/>
    <mergeCell ref="B108:B110"/>
    <mergeCell ref="B135:B137"/>
    <mergeCell ref="B162:B164"/>
    <mergeCell ref="B190:B192"/>
    <mergeCell ref="B218:B220"/>
    <mergeCell ref="B244:B246"/>
    <mergeCell ref="B276:B278"/>
    <mergeCell ref="B301:B303"/>
    <mergeCell ref="B566:B568"/>
    <mergeCell ref="C486:E486"/>
    <mergeCell ref="C487:E487"/>
    <mergeCell ref="B491:H491"/>
    <mergeCell ref="H530:K530"/>
    <mergeCell ref="H531:K531"/>
    <mergeCell ref="H532:K532"/>
    <mergeCell ref="C458:E458"/>
    <mergeCell ref="B464:H464"/>
    <mergeCell ref="I483:I485"/>
    <mergeCell ref="G567:G568"/>
    <mergeCell ref="G570:G578"/>
    <mergeCell ref="C541:E541"/>
    <mergeCell ref="C542:E542"/>
    <mergeCell ref="B547:H547"/>
    <mergeCell ref="H558:K558"/>
    <mergeCell ref="H559:K559"/>
    <mergeCell ref="H560:K560"/>
    <mergeCell ref="E563:G563"/>
    <mergeCell ref="G566:H566"/>
    <mergeCell ref="M566:N566"/>
    <mergeCell ref="G542:G546"/>
    <mergeCell ref="H542:H546"/>
    <mergeCell ref="O510:Q510"/>
    <mergeCell ref="G511:G512"/>
    <mergeCell ref="H511:H512"/>
    <mergeCell ref="M511:M512"/>
    <mergeCell ref="N511:N512"/>
    <mergeCell ref="O511:O512"/>
    <mergeCell ref="P511:Q511"/>
    <mergeCell ref="H570:H578"/>
    <mergeCell ref="J566:J568"/>
    <mergeCell ref="L566:L568"/>
    <mergeCell ref="N567:N568"/>
    <mergeCell ref="P539:Q539"/>
    <mergeCell ref="O566:Q566"/>
    <mergeCell ref="G539:G540"/>
    <mergeCell ref="H539:H540"/>
    <mergeCell ref="J538:J540"/>
    <mergeCell ref="G538:H538"/>
    <mergeCell ref="M538:N538"/>
    <mergeCell ref="O538:Q538"/>
    <mergeCell ref="C513:E513"/>
    <mergeCell ref="G514:G516"/>
    <mergeCell ref="H514:H516"/>
    <mergeCell ref="B517:H517"/>
    <mergeCell ref="H475:K475"/>
    <mergeCell ref="H476:K476"/>
    <mergeCell ref="H477:K477"/>
    <mergeCell ref="G483:H483"/>
    <mergeCell ref="M483:N483"/>
    <mergeCell ref="H502:K502"/>
    <mergeCell ref="H503:K503"/>
    <mergeCell ref="H504:K504"/>
    <mergeCell ref="J510:J512"/>
    <mergeCell ref="K510:K512"/>
    <mergeCell ref="L510:L512"/>
    <mergeCell ref="M510:N510"/>
    <mergeCell ref="G458:G463"/>
    <mergeCell ref="G484:G485"/>
    <mergeCell ref="H458:H463"/>
    <mergeCell ref="H484:H485"/>
    <mergeCell ref="J483:J485"/>
    <mergeCell ref="L483:L485"/>
    <mergeCell ref="N484:N485"/>
    <mergeCell ref="B354:H354"/>
    <mergeCell ref="H420:K420"/>
    <mergeCell ref="H421:K421"/>
    <mergeCell ref="H422:K422"/>
    <mergeCell ref="E425:K425"/>
    <mergeCell ref="H391:K391"/>
    <mergeCell ref="H392:K392"/>
    <mergeCell ref="H393:K393"/>
    <mergeCell ref="E396:K396"/>
    <mergeCell ref="B399:B401"/>
    <mergeCell ref="C399:E401"/>
    <mergeCell ref="F399:F401"/>
    <mergeCell ref="G399:H399"/>
    <mergeCell ref="I399:I401"/>
    <mergeCell ref="J399:J401"/>
    <mergeCell ref="K399:K401"/>
    <mergeCell ref="L399:L401"/>
    <mergeCell ref="C378:E378"/>
    <mergeCell ref="B379:H379"/>
    <mergeCell ref="C377:E377"/>
    <mergeCell ref="H377:H378"/>
    <mergeCell ref="G377:G378"/>
    <mergeCell ref="H365:K365"/>
    <mergeCell ref="H366:K366"/>
    <mergeCell ref="H367:K367"/>
    <mergeCell ref="E370:K370"/>
    <mergeCell ref="B373:B375"/>
    <mergeCell ref="C373:E375"/>
    <mergeCell ref="F373:F375"/>
    <mergeCell ref="G373:H373"/>
    <mergeCell ref="I373:I375"/>
    <mergeCell ref="J373:J375"/>
    <mergeCell ref="K373:K375"/>
    <mergeCell ref="C328:E328"/>
    <mergeCell ref="C329:E329"/>
    <mergeCell ref="B330:H330"/>
    <mergeCell ref="H341:K341"/>
    <mergeCell ref="H342:K342"/>
    <mergeCell ref="H343:K343"/>
    <mergeCell ref="E346:K346"/>
    <mergeCell ref="G349:H349"/>
    <mergeCell ref="M349:N349"/>
    <mergeCell ref="I349:I351"/>
    <mergeCell ref="N350:N351"/>
    <mergeCell ref="M350:M351"/>
    <mergeCell ref="C349:E351"/>
    <mergeCell ref="G350:G351"/>
    <mergeCell ref="H350:H351"/>
    <mergeCell ref="J349:J351"/>
    <mergeCell ref="L349:L351"/>
    <mergeCell ref="B349:B351"/>
    <mergeCell ref="K349:K351"/>
    <mergeCell ref="H317:K317"/>
    <mergeCell ref="H318:K318"/>
    <mergeCell ref="H319:K319"/>
    <mergeCell ref="E322:K322"/>
    <mergeCell ref="G325:H325"/>
    <mergeCell ref="M325:N325"/>
    <mergeCell ref="O325:Q325"/>
    <mergeCell ref="P326:Q326"/>
    <mergeCell ref="G326:G327"/>
    <mergeCell ref="J325:J327"/>
    <mergeCell ref="L325:L327"/>
    <mergeCell ref="N326:N327"/>
    <mergeCell ref="I325:I327"/>
    <mergeCell ref="M326:M327"/>
    <mergeCell ref="C325:E327"/>
    <mergeCell ref="O326:O327"/>
    <mergeCell ref="G302:G303"/>
    <mergeCell ref="J301:J303"/>
    <mergeCell ref="L301:L303"/>
    <mergeCell ref="N302:N303"/>
    <mergeCell ref="I301:I303"/>
    <mergeCell ref="E273:G273"/>
    <mergeCell ref="G276:H276"/>
    <mergeCell ref="M276:N276"/>
    <mergeCell ref="O276:Q276"/>
    <mergeCell ref="P277:Q277"/>
    <mergeCell ref="C279:E279"/>
    <mergeCell ref="C280:E280"/>
    <mergeCell ref="B282:H282"/>
    <mergeCell ref="H293:K293"/>
    <mergeCell ref="G277:G278"/>
    <mergeCell ref="G280:G281"/>
    <mergeCell ref="J276:J278"/>
    <mergeCell ref="L276:L278"/>
    <mergeCell ref="N277:N278"/>
    <mergeCell ref="I276:I278"/>
    <mergeCell ref="O277:O278"/>
    <mergeCell ref="O302:O303"/>
    <mergeCell ref="H295:K295"/>
    <mergeCell ref="E298:K298"/>
    <mergeCell ref="C247:E247"/>
    <mergeCell ref="C248:E248"/>
    <mergeCell ref="T248:V248"/>
    <mergeCell ref="B257:H257"/>
    <mergeCell ref="H268:K268"/>
    <mergeCell ref="H269:K269"/>
    <mergeCell ref="H270:K270"/>
    <mergeCell ref="G245:G246"/>
    <mergeCell ref="G248:G256"/>
    <mergeCell ref="J244:J246"/>
    <mergeCell ref="L244:L246"/>
    <mergeCell ref="N245:N246"/>
    <mergeCell ref="I244:I246"/>
    <mergeCell ref="O245:O246"/>
    <mergeCell ref="M245:M246"/>
    <mergeCell ref="C222:E222"/>
    <mergeCell ref="C224:E224"/>
    <mergeCell ref="B225:H225"/>
    <mergeCell ref="H236:K236"/>
    <mergeCell ref="H237:K237"/>
    <mergeCell ref="H238:K238"/>
    <mergeCell ref="E241:G241"/>
    <mergeCell ref="G244:H244"/>
    <mergeCell ref="M244:N244"/>
    <mergeCell ref="G222:G224"/>
    <mergeCell ref="H210:K210"/>
    <mergeCell ref="H211:K211"/>
    <mergeCell ref="H212:K212"/>
    <mergeCell ref="E215:G215"/>
    <mergeCell ref="G218:H218"/>
    <mergeCell ref="M218:N218"/>
    <mergeCell ref="O218:Q218"/>
    <mergeCell ref="P219:Q219"/>
    <mergeCell ref="C221:E221"/>
    <mergeCell ref="G219:G220"/>
    <mergeCell ref="J218:J220"/>
    <mergeCell ref="L218:L220"/>
    <mergeCell ref="N219:N220"/>
    <mergeCell ref="I218:I220"/>
    <mergeCell ref="O219:O220"/>
    <mergeCell ref="M219:M220"/>
    <mergeCell ref="E187:G187"/>
    <mergeCell ref="G190:H190"/>
    <mergeCell ref="M190:N190"/>
    <mergeCell ref="O190:Q190"/>
    <mergeCell ref="P191:Q191"/>
    <mergeCell ref="C193:E193"/>
    <mergeCell ref="C194:E194"/>
    <mergeCell ref="C198:E198"/>
    <mergeCell ref="B199:H199"/>
    <mergeCell ref="G191:G192"/>
    <mergeCell ref="G194:G198"/>
    <mergeCell ref="J190:J192"/>
    <mergeCell ref="L190:L192"/>
    <mergeCell ref="N191:N192"/>
    <mergeCell ref="C195:E195"/>
    <mergeCell ref="I190:I192"/>
    <mergeCell ref="O191:O192"/>
    <mergeCell ref="M191:M192"/>
    <mergeCell ref="C165:E165"/>
    <mergeCell ref="C166:E166"/>
    <mergeCell ref="C170:E170"/>
    <mergeCell ref="B171:H171"/>
    <mergeCell ref="H182:K182"/>
    <mergeCell ref="H183:K183"/>
    <mergeCell ref="H184:K184"/>
    <mergeCell ref="G163:G164"/>
    <mergeCell ref="G166:G170"/>
    <mergeCell ref="J162:J164"/>
    <mergeCell ref="L162:L164"/>
    <mergeCell ref="N163:N164"/>
    <mergeCell ref="I162:I164"/>
    <mergeCell ref="O163:O164"/>
    <mergeCell ref="C139:E139"/>
    <mergeCell ref="C142:E142"/>
    <mergeCell ref="B143:H143"/>
    <mergeCell ref="H154:K154"/>
    <mergeCell ref="H155:K155"/>
    <mergeCell ref="H156:K156"/>
    <mergeCell ref="E159:G159"/>
    <mergeCell ref="G162:H162"/>
    <mergeCell ref="M162:N162"/>
    <mergeCell ref="G139:G142"/>
    <mergeCell ref="M163:M164"/>
    <mergeCell ref="H127:K127"/>
    <mergeCell ref="H128:K128"/>
    <mergeCell ref="H129:K129"/>
    <mergeCell ref="E132:H132"/>
    <mergeCell ref="G135:H135"/>
    <mergeCell ref="M135:N135"/>
    <mergeCell ref="O135:Q135"/>
    <mergeCell ref="P136:Q136"/>
    <mergeCell ref="C138:E138"/>
    <mergeCell ref="G136:G137"/>
    <mergeCell ref="J135:J137"/>
    <mergeCell ref="L135:L137"/>
    <mergeCell ref="N136:N137"/>
    <mergeCell ref="I135:I137"/>
    <mergeCell ref="O136:O137"/>
    <mergeCell ref="M136:M137"/>
    <mergeCell ref="H100:K100"/>
    <mergeCell ref="H101:K101"/>
    <mergeCell ref="H102:K102"/>
    <mergeCell ref="G108:H108"/>
    <mergeCell ref="M108:N108"/>
    <mergeCell ref="O108:Q108"/>
    <mergeCell ref="P109:Q109"/>
    <mergeCell ref="C111:E111"/>
    <mergeCell ref="B116:H116"/>
    <mergeCell ref="G109:G110"/>
    <mergeCell ref="G112:G115"/>
    <mergeCell ref="J108:J110"/>
    <mergeCell ref="L108:L110"/>
    <mergeCell ref="N109:N110"/>
    <mergeCell ref="I108:I110"/>
    <mergeCell ref="O109:O110"/>
    <mergeCell ref="M109:M110"/>
    <mergeCell ref="C84:E84"/>
    <mergeCell ref="T84:V84"/>
    <mergeCell ref="C85:E85"/>
    <mergeCell ref="T85:V85"/>
    <mergeCell ref="C87:E87"/>
    <mergeCell ref="T87:V87"/>
    <mergeCell ref="B88:H88"/>
    <mergeCell ref="G76:G87"/>
    <mergeCell ref="C86:E86"/>
    <mergeCell ref="H64:K64"/>
    <mergeCell ref="H65:K65"/>
    <mergeCell ref="H66:K66"/>
    <mergeCell ref="G72:H72"/>
    <mergeCell ref="M72:N72"/>
    <mergeCell ref="O72:Q72"/>
    <mergeCell ref="P73:Q73"/>
    <mergeCell ref="C75:E75"/>
    <mergeCell ref="C83:E83"/>
    <mergeCell ref="G73:G74"/>
    <mergeCell ref="J72:J74"/>
    <mergeCell ref="L72:L74"/>
    <mergeCell ref="N73:N74"/>
    <mergeCell ref="I72:I74"/>
    <mergeCell ref="O73:O74"/>
    <mergeCell ref="M73:M74"/>
    <mergeCell ref="H36:K36"/>
    <mergeCell ref="H37:K37"/>
    <mergeCell ref="H38:K38"/>
    <mergeCell ref="G44:H44"/>
    <mergeCell ref="M44:N44"/>
    <mergeCell ref="O44:Q44"/>
    <mergeCell ref="P45:Q45"/>
    <mergeCell ref="C47:E47"/>
    <mergeCell ref="B53:H53"/>
    <mergeCell ref="G45:G46"/>
    <mergeCell ref="G48:G52"/>
    <mergeCell ref="J44:J46"/>
    <mergeCell ref="L44:L46"/>
    <mergeCell ref="N45:N46"/>
    <mergeCell ref="B44:B46"/>
    <mergeCell ref="I44:I46"/>
    <mergeCell ref="O45:O46"/>
    <mergeCell ref="M45:M46"/>
    <mergeCell ref="H3:K3"/>
    <mergeCell ref="H4:K4"/>
    <mergeCell ref="H5:K5"/>
    <mergeCell ref="G11:H11"/>
    <mergeCell ref="M11:N11"/>
    <mergeCell ref="O11:Q11"/>
    <mergeCell ref="P12:Q12"/>
    <mergeCell ref="C14:E14"/>
    <mergeCell ref="B25:H25"/>
    <mergeCell ref="G12:G13"/>
    <mergeCell ref="G15:G24"/>
    <mergeCell ref="J11:J13"/>
    <mergeCell ref="L11:L13"/>
    <mergeCell ref="N12:N13"/>
    <mergeCell ref="B11:B13"/>
    <mergeCell ref="I11:I13"/>
    <mergeCell ref="O12:O13"/>
    <mergeCell ref="M12:M13"/>
    <mergeCell ref="O373:Q373"/>
    <mergeCell ref="R373:R375"/>
    <mergeCell ref="G374:G375"/>
    <mergeCell ref="H374:H375"/>
    <mergeCell ref="M374:M375"/>
    <mergeCell ref="N374:N375"/>
    <mergeCell ref="O374:O375"/>
    <mergeCell ref="P374:Q374"/>
    <mergeCell ref="C376:E376"/>
    <mergeCell ref="L373:L375"/>
    <mergeCell ref="M373:N373"/>
    <mergeCell ref="M399:N399"/>
    <mergeCell ref="O399:Q399"/>
    <mergeCell ref="R399:R401"/>
    <mergeCell ref="G400:G401"/>
    <mergeCell ref="H400:H401"/>
    <mergeCell ref="M400:M401"/>
    <mergeCell ref="N400:N401"/>
    <mergeCell ref="O400:O401"/>
    <mergeCell ref="P400:Q400"/>
    <mergeCell ref="M428:N428"/>
    <mergeCell ref="O428:Q428"/>
    <mergeCell ref="P429:Q429"/>
    <mergeCell ref="G429:G430"/>
    <mergeCell ref="G432:G434"/>
    <mergeCell ref="H429:H430"/>
    <mergeCell ref="H432:H434"/>
    <mergeCell ref="J428:J430"/>
    <mergeCell ref="L428:L430"/>
    <mergeCell ref="N429:N430"/>
    <mergeCell ref="P455:Q455"/>
    <mergeCell ref="C457:E457"/>
    <mergeCell ref="G455:G456"/>
    <mergeCell ref="H455:H456"/>
    <mergeCell ref="J454:J456"/>
    <mergeCell ref="L454:L456"/>
    <mergeCell ref="N455:N456"/>
    <mergeCell ref="G428:H428"/>
    <mergeCell ref="C402:E402"/>
    <mergeCell ref="C403:E403"/>
    <mergeCell ref="G403:G404"/>
    <mergeCell ref="H403:H404"/>
    <mergeCell ref="C404:E404"/>
    <mergeCell ref="B405:H405"/>
    <mergeCell ref="C431:E431"/>
    <mergeCell ref="C432:E432"/>
    <mergeCell ref="C433:E433"/>
    <mergeCell ref="C434:E434"/>
    <mergeCell ref="I428:I430"/>
    <mergeCell ref="B454:B456"/>
    <mergeCell ref="G454:H454"/>
    <mergeCell ref="M429:M430"/>
    <mergeCell ref="C428:E430"/>
    <mergeCell ref="C454:E456"/>
  </mergeCells>
  <pageMargins left="0.23622047244094499" right="0.35433070866141703" top="0.35433070866141703" bottom="0.196850393700787" header="0.23622047244094499" footer="0.27559055118110198"/>
  <pageSetup paperSize="5" scale="75" orientation="landscape" horizontalDpi="300" verticalDpi="300" r:id="rId1"/>
  <headerFooter alignWithMargins="0"/>
  <rowBreaks count="19" manualBreakCount="19">
    <brk id="61" max="19" man="1"/>
    <brk id="96" max="19" man="1"/>
    <brk id="124" max="19" man="1"/>
    <brk id="151" max="19" man="1"/>
    <brk id="179" max="19" man="1"/>
    <brk id="207" max="19" man="1"/>
    <brk id="233" max="19" man="1"/>
    <brk id="265" max="19" man="1"/>
    <brk id="290" max="19" man="1"/>
    <brk id="314" max="19" man="1"/>
    <brk id="338" max="19" man="1"/>
    <brk id="362" max="19" man="1"/>
    <brk id="388" max="19" man="1"/>
    <brk id="417" max="19" man="1"/>
    <brk id="443" max="19" man="1"/>
    <brk id="472" max="19" man="1"/>
    <brk id="499" max="19" man="1"/>
    <brk id="526" max="19" man="1"/>
    <brk id="555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8CEC34"/>
  </sheetPr>
  <dimension ref="B1:W42"/>
  <sheetViews>
    <sheetView view="pageBreakPreview" topLeftCell="B7" zoomScale="75" zoomScaleNormal="75" zoomScalePageLayoutView="80" workbookViewId="0">
      <selection activeCell="F5" sqref="F5"/>
    </sheetView>
  </sheetViews>
  <sheetFormatPr defaultColWidth="9.28515625" defaultRowHeight="15"/>
  <cols>
    <col min="1" max="1" width="4" style="35" customWidth="1"/>
    <col min="2" max="2" width="6.5703125" style="36" customWidth="1"/>
    <col min="3" max="3" width="3.7109375" style="35" customWidth="1"/>
    <col min="4" max="4" width="2.42578125" style="35" customWidth="1"/>
    <col min="5" max="5" width="18.28515625" style="35" customWidth="1"/>
    <col min="6" max="6" width="57.85546875" style="35" customWidth="1"/>
    <col min="7" max="7" width="23.42578125" style="35" customWidth="1"/>
    <col min="8" max="8" width="12" style="35" customWidth="1"/>
    <col min="9" max="9" width="13.7109375" style="35" customWidth="1"/>
    <col min="10" max="10" width="11.7109375" style="35" customWidth="1"/>
    <col min="11" max="11" width="18.5703125" style="35" customWidth="1"/>
    <col min="12" max="12" width="22.85546875" style="35" customWidth="1"/>
    <col min="13" max="13" width="10.5703125" style="35" customWidth="1"/>
    <col min="14" max="14" width="22.7109375" style="35" customWidth="1"/>
    <col min="15" max="15" width="17.140625" style="35" customWidth="1"/>
    <col min="16" max="16" width="14" style="35" customWidth="1"/>
    <col min="17" max="17" width="9.140625" style="35" customWidth="1"/>
    <col min="18" max="18" width="3.5703125" style="35" customWidth="1"/>
    <col min="19" max="19" width="27.7109375" style="35" customWidth="1"/>
    <col min="20" max="20" width="15.7109375" style="35" customWidth="1"/>
    <col min="21" max="21" width="21.140625" style="35" customWidth="1"/>
    <col min="22" max="22" width="20.28515625" style="35" customWidth="1"/>
    <col min="23" max="23" width="18.28515625" style="35" customWidth="1"/>
    <col min="24" max="16384" width="9.28515625" style="35"/>
  </cols>
  <sheetData>
    <row r="1" spans="2:23">
      <c r="B1" s="455" t="s">
        <v>166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</row>
    <row r="2" spans="2:23">
      <c r="B2" s="455" t="s">
        <v>167</v>
      </c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</row>
    <row r="3" spans="2:23">
      <c r="B3" s="456" t="s">
        <v>247</v>
      </c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</row>
    <row r="4" spans="2:23" s="34" customFormat="1" ht="13.5" customHeight="1">
      <c r="B4" s="37" t="s">
        <v>168</v>
      </c>
      <c r="C4" s="38"/>
      <c r="D4" s="38" t="s">
        <v>169</v>
      </c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2:23" s="34" customFormat="1">
      <c r="B5" s="37" t="s">
        <v>170</v>
      </c>
      <c r="C5" s="38"/>
      <c r="D5" s="38" t="s">
        <v>171</v>
      </c>
      <c r="N5" s="57" t="str">
        <f>'rincian januari'!N70</f>
        <v>Keadaan Bulan Januari 2025</v>
      </c>
      <c r="P5" s="58"/>
      <c r="Q5" s="37"/>
      <c r="R5" s="87"/>
      <c r="S5" s="87"/>
    </row>
    <row r="6" spans="2:23">
      <c r="B6" s="40"/>
      <c r="C6" s="41"/>
      <c r="P6" s="59"/>
      <c r="Q6" s="84"/>
      <c r="R6" s="36"/>
      <c r="S6" s="36"/>
    </row>
    <row r="7" spans="2:23" ht="29.25" customHeight="1">
      <c r="B7" s="466" t="s">
        <v>61</v>
      </c>
      <c r="C7" s="453" t="s">
        <v>172</v>
      </c>
      <c r="D7" s="453"/>
      <c r="E7" s="453"/>
      <c r="F7" s="453"/>
      <c r="G7" s="453" t="s">
        <v>173</v>
      </c>
      <c r="H7" s="453" t="s">
        <v>174</v>
      </c>
      <c r="I7" s="453" t="s">
        <v>175</v>
      </c>
      <c r="J7" s="453"/>
      <c r="K7" s="457" t="s">
        <v>10</v>
      </c>
      <c r="L7" s="457"/>
      <c r="M7" s="457"/>
      <c r="N7" s="453" t="s">
        <v>176</v>
      </c>
      <c r="O7" s="453" t="s">
        <v>177</v>
      </c>
      <c r="P7" s="453" t="s">
        <v>13</v>
      </c>
      <c r="Q7" s="459" t="s">
        <v>178</v>
      </c>
    </row>
    <row r="8" spans="2:23" ht="18" customHeight="1">
      <c r="B8" s="467"/>
      <c r="C8" s="454"/>
      <c r="D8" s="454"/>
      <c r="E8" s="454"/>
      <c r="F8" s="458"/>
      <c r="G8" s="454"/>
      <c r="H8" s="454"/>
      <c r="I8" s="458" t="s">
        <v>179</v>
      </c>
      <c r="J8" s="458" t="s">
        <v>180</v>
      </c>
      <c r="K8" s="458" t="s">
        <v>179</v>
      </c>
      <c r="L8" s="462" t="s">
        <v>181</v>
      </c>
      <c r="M8" s="462"/>
      <c r="N8" s="454"/>
      <c r="O8" s="454"/>
      <c r="P8" s="458"/>
      <c r="Q8" s="460"/>
    </row>
    <row r="9" spans="2:23">
      <c r="B9" s="468"/>
      <c r="C9" s="454"/>
      <c r="D9" s="454"/>
      <c r="E9" s="454"/>
      <c r="F9" s="458"/>
      <c r="G9" s="454"/>
      <c r="H9" s="454"/>
      <c r="I9" s="454"/>
      <c r="J9" s="454"/>
      <c r="K9" s="454"/>
      <c r="L9" s="60" t="s">
        <v>182</v>
      </c>
      <c r="M9" s="60" t="s">
        <v>18</v>
      </c>
      <c r="N9" s="454"/>
      <c r="O9" s="454"/>
      <c r="P9" s="454"/>
      <c r="Q9" s="461"/>
    </row>
    <row r="10" spans="2:23" ht="17.100000000000001" customHeight="1">
      <c r="B10" s="42">
        <v>1</v>
      </c>
      <c r="C10" s="469">
        <v>2</v>
      </c>
      <c r="D10" s="469"/>
      <c r="E10" s="469"/>
      <c r="F10" s="43">
        <v>3</v>
      </c>
      <c r="G10" s="43">
        <v>4</v>
      </c>
      <c r="H10" s="43">
        <v>5</v>
      </c>
      <c r="I10" s="43">
        <v>6</v>
      </c>
      <c r="J10" s="43">
        <v>7</v>
      </c>
      <c r="K10" s="43">
        <v>8</v>
      </c>
      <c r="L10" s="43">
        <v>9</v>
      </c>
      <c r="M10" s="43">
        <v>10</v>
      </c>
      <c r="N10" s="43">
        <v>11</v>
      </c>
      <c r="O10" s="43">
        <v>12</v>
      </c>
      <c r="P10" s="43">
        <v>13</v>
      </c>
      <c r="Q10" s="88">
        <v>14</v>
      </c>
      <c r="R10" s="36"/>
      <c r="T10" s="36"/>
      <c r="U10" s="36"/>
    </row>
    <row r="11" spans="2:23" ht="35.25" hidden="1" customHeight="1">
      <c r="B11" s="44">
        <v>1</v>
      </c>
      <c r="C11" s="45" t="str">
        <f>'rincian januari'!P32</f>
        <v>ARMAN,S.Sos</v>
      </c>
      <c r="D11" s="46"/>
      <c r="E11" s="46"/>
      <c r="F11" s="47" t="str">
        <f>'rincian januari'!E8</f>
        <v xml:space="preserve">Penyusunan Dokumen Perencanaan Perangkat Daerah </v>
      </c>
      <c r="G11" s="48">
        <f>'rincian januari'!I25</f>
        <v>0</v>
      </c>
      <c r="H11" s="49">
        <f>G11/G32*100</f>
        <v>0</v>
      </c>
      <c r="I11" s="61">
        <v>0</v>
      </c>
      <c r="J11" s="62">
        <v>0</v>
      </c>
      <c r="K11" s="49">
        <f>H11*I11/100</f>
        <v>0</v>
      </c>
      <c r="L11" s="63">
        <f>'rincian januari'!P25</f>
        <v>0</v>
      </c>
      <c r="M11" s="64">
        <f>K11</f>
        <v>0</v>
      </c>
      <c r="N11" s="65">
        <f t="shared" ref="N11:N22" si="0">G11-L11</f>
        <v>0</v>
      </c>
      <c r="O11" s="66"/>
      <c r="P11" s="46"/>
      <c r="Q11" s="89"/>
      <c r="S11" s="83">
        <f>G13+G14+G15</f>
        <v>1697610400</v>
      </c>
      <c r="T11" s="57"/>
    </row>
    <row r="12" spans="2:23" ht="35.25" customHeight="1">
      <c r="B12" s="44">
        <v>1</v>
      </c>
      <c r="C12" s="45" t="str">
        <f>'rincian januari'!P60</f>
        <v>ARMAN,S.Sos</v>
      </c>
      <c r="D12" s="46"/>
      <c r="E12" s="46"/>
      <c r="F12" s="47" t="str">
        <f>'rincian januari'!E41</f>
        <v>Penyusunan Dokumen Perencanaan Perangkat Daerah</v>
      </c>
      <c r="G12" s="48">
        <f>'rincian januari'!I53</f>
        <v>13993200</v>
      </c>
      <c r="H12" s="49">
        <f>G12/G32*100</f>
        <v>0.62741053934206459</v>
      </c>
      <c r="I12" s="61">
        <f>L12/G12*100</f>
        <v>7.5036446273904458</v>
      </c>
      <c r="J12" s="67">
        <f>L12/G12*100</f>
        <v>7.5036446273904458</v>
      </c>
      <c r="K12" s="49">
        <f>H12*I12/100</f>
        <v>4.7078657227022251E-2</v>
      </c>
      <c r="L12" s="48">
        <f>'rincian januari'!P53</f>
        <v>1050000</v>
      </c>
      <c r="M12" s="64">
        <f>K12</f>
        <v>4.7078657227022251E-2</v>
      </c>
      <c r="N12" s="65">
        <f t="shared" si="0"/>
        <v>12943200</v>
      </c>
      <c r="O12" s="66"/>
      <c r="P12" s="46"/>
      <c r="Q12" s="89"/>
      <c r="S12" s="83">
        <f>' jjanuari'!H64</f>
        <v>2115753100</v>
      </c>
      <c r="T12" s="57">
        <f>S12-S13</f>
        <v>-12000000</v>
      </c>
    </row>
    <row r="13" spans="2:23" ht="35.25" customHeight="1">
      <c r="B13" s="50">
        <v>2</v>
      </c>
      <c r="C13" s="51" t="str">
        <f>C11</f>
        <v>ARMAN,S.Sos</v>
      </c>
      <c r="D13" s="52"/>
      <c r="E13" s="52"/>
      <c r="F13" s="53" t="str">
        <f>'rincian januari'!E69</f>
        <v xml:space="preserve">Penyediaan gaji dan Tunjangan ASN </v>
      </c>
      <c r="G13" s="54">
        <f>'rincian januari'!I88</f>
        <v>1683010000</v>
      </c>
      <c r="H13" s="49">
        <f>G13/G32*100</f>
        <v>75.460810380619733</v>
      </c>
      <c r="I13" s="61">
        <f t="shared" ref="I13:I31" si="1">L13/G13*100</f>
        <v>4.8783980487341134</v>
      </c>
      <c r="J13" s="67">
        <f t="shared" ref="J13:J31" si="2">L13/G13*100</f>
        <v>4.8783980487341134</v>
      </c>
      <c r="K13" s="49">
        <f t="shared" ref="K13:K31" si="3">H13*I13/100</f>
        <v>3.6812787011671024</v>
      </c>
      <c r="L13" s="54">
        <f>'rincian januari'!P88</f>
        <v>82103927</v>
      </c>
      <c r="M13" s="64">
        <f t="shared" ref="M13:M31" si="4">K13</f>
        <v>3.6812787011671024</v>
      </c>
      <c r="N13" s="65">
        <f t="shared" si="0"/>
        <v>1600906073</v>
      </c>
      <c r="O13" s="68"/>
      <c r="P13" s="52"/>
      <c r="Q13" s="90"/>
      <c r="S13" s="83">
        <f>SUM(G12:G25)</f>
        <v>2127753100</v>
      </c>
      <c r="W13" s="91">
        <v>5630000</v>
      </c>
    </row>
    <row r="14" spans="2:23" ht="35.25" customHeight="1">
      <c r="B14" s="44">
        <v>3</v>
      </c>
      <c r="C14" s="51" t="str">
        <f>C13</f>
        <v>ARMAN,S.Sos</v>
      </c>
      <c r="D14" s="52"/>
      <c r="E14" s="52"/>
      <c r="F14" s="53" t="str">
        <f>'rincian januari'!E105</f>
        <v>Koordinasi dan Penyusunan Laporan Keuangan Akhir Tahun SKPD</v>
      </c>
      <c r="G14" s="54">
        <f>'rincian januari'!I116</f>
        <v>6428100</v>
      </c>
      <c r="H14" s="49">
        <f>G14/G32*100</f>
        <v>0.28821553954383022</v>
      </c>
      <c r="I14" s="61">
        <f t="shared" si="1"/>
        <v>0</v>
      </c>
      <c r="J14" s="67">
        <f t="shared" si="2"/>
        <v>0</v>
      </c>
      <c r="K14" s="49">
        <f t="shared" si="3"/>
        <v>0</v>
      </c>
      <c r="L14" s="54">
        <f>'rincian januari'!P116</f>
        <v>0</v>
      </c>
      <c r="M14" s="64">
        <f t="shared" si="4"/>
        <v>0</v>
      </c>
      <c r="N14" s="65">
        <f t="shared" si="0"/>
        <v>6428100</v>
      </c>
      <c r="O14" s="68"/>
      <c r="P14" s="52"/>
      <c r="Q14" s="90"/>
      <c r="S14" s="83">
        <f>G32-G13</f>
        <v>547300000</v>
      </c>
    </row>
    <row r="15" spans="2:23" ht="51.6" customHeight="1">
      <c r="B15" s="50">
        <v>4</v>
      </c>
      <c r="C15" s="51" t="str">
        <f>C14</f>
        <v>ARMAN,S.Sos</v>
      </c>
      <c r="D15" s="52"/>
      <c r="E15" s="52"/>
      <c r="F15" s="53" t="str">
        <f>'rincian januari'!E132</f>
        <v>Koordinasi dan Penyusunan Laporan Keuangan Bulanan/ Triwulanan/ Semesteran SKPD</v>
      </c>
      <c r="G15" s="54">
        <f>'rincian januari'!I143</f>
        <v>8172300</v>
      </c>
      <c r="H15" s="49">
        <f>G15/G32*100</f>
        <v>0.36641991472037522</v>
      </c>
      <c r="I15" s="61">
        <f t="shared" si="1"/>
        <v>14.683748761058698</v>
      </c>
      <c r="J15" s="67">
        <f t="shared" si="2"/>
        <v>14.683748761058698</v>
      </c>
      <c r="K15" s="49">
        <f t="shared" si="3"/>
        <v>5.3804179688025436E-2</v>
      </c>
      <c r="L15" s="54">
        <f>'rincian januari'!P143</f>
        <v>1200000</v>
      </c>
      <c r="M15" s="64">
        <f t="shared" si="4"/>
        <v>5.3804179688025436E-2</v>
      </c>
      <c r="N15" s="65">
        <f t="shared" si="0"/>
        <v>6972300</v>
      </c>
      <c r="O15" s="68"/>
      <c r="P15" s="52"/>
      <c r="Q15" s="90"/>
    </row>
    <row r="16" spans="2:23" ht="51.6" customHeight="1">
      <c r="B16" s="44">
        <v>5</v>
      </c>
      <c r="C16" s="51" t="str">
        <f>C15</f>
        <v>ARMAN,S.Sos</v>
      </c>
      <c r="D16" s="52"/>
      <c r="E16" s="52"/>
      <c r="F16" s="53" t="str">
        <f>'rincian januari'!E159</f>
        <v>Rekonsiliasi dan Penyusunan Laporan Barang Milik Daerah pada SKPD</v>
      </c>
      <c r="G16" s="54">
        <f>'rincian januari'!I171</f>
        <v>8472700</v>
      </c>
      <c r="H16" s="49">
        <f>G16/G32*100</f>
        <v>0.37988889436894424</v>
      </c>
      <c r="I16" s="61">
        <f t="shared" si="1"/>
        <v>14.163135718248022</v>
      </c>
      <c r="J16" s="67">
        <f t="shared" si="2"/>
        <v>14.163135718248022</v>
      </c>
      <c r="K16" s="49">
        <f t="shared" si="3"/>
        <v>5.3804179688025436E-2</v>
      </c>
      <c r="L16" s="54">
        <f>'rincian januari'!P171</f>
        <v>1200000</v>
      </c>
      <c r="M16" s="64">
        <f t="shared" si="4"/>
        <v>5.3804179688025436E-2</v>
      </c>
      <c r="N16" s="65">
        <f t="shared" si="0"/>
        <v>7272700</v>
      </c>
      <c r="O16" s="68"/>
      <c r="P16" s="52"/>
      <c r="Q16" s="90"/>
    </row>
    <row r="17" spans="2:22" ht="51.6" customHeight="1">
      <c r="B17" s="44"/>
      <c r="C17" s="302"/>
      <c r="D17" s="303"/>
      <c r="E17" s="304"/>
      <c r="F17" s="53" t="str">
        <f>'rincian januari'!E370</f>
        <v>Penyediaan Peralatan dan Perlengkapan Kantor</v>
      </c>
      <c r="G17" s="54">
        <f>'rincian januari'!I379</f>
        <v>37000000</v>
      </c>
      <c r="H17" s="49">
        <f>G17/G32*100</f>
        <v>1.6589622070474506</v>
      </c>
      <c r="I17" s="61">
        <f>L17/G17*100</f>
        <v>100</v>
      </c>
      <c r="J17" s="67"/>
      <c r="K17" s="49">
        <f t="shared" si="3"/>
        <v>1.6589622070474506</v>
      </c>
      <c r="L17" s="54">
        <f>'rincian januari'!P379</f>
        <v>37000000</v>
      </c>
      <c r="M17" s="64">
        <f t="shared" si="4"/>
        <v>1.6589622070474506</v>
      </c>
      <c r="N17" s="65">
        <f>G17-L17</f>
        <v>0</v>
      </c>
      <c r="O17" s="68"/>
      <c r="P17" s="52"/>
      <c r="Q17" s="90"/>
    </row>
    <row r="18" spans="2:22" ht="43.9" customHeight="1">
      <c r="B18" s="50">
        <v>6</v>
      </c>
      <c r="C18" s="470" t="s">
        <v>183</v>
      </c>
      <c r="D18" s="471"/>
      <c r="E18" s="472"/>
      <c r="F18" s="53" t="str">
        <f>'rincian januari'!E187</f>
        <v>Penyediaan Bahan Bacaan dan Peraturan Perundang-undangan</v>
      </c>
      <c r="G18" s="54">
        <f>'rincian januari'!I199</f>
        <v>4680000</v>
      </c>
      <c r="H18" s="49">
        <f>G18/G32*100</f>
        <v>0.20983630078329918</v>
      </c>
      <c r="I18" s="61">
        <f t="shared" si="1"/>
        <v>0</v>
      </c>
      <c r="J18" s="67">
        <f t="shared" si="2"/>
        <v>0</v>
      </c>
      <c r="K18" s="49">
        <f t="shared" si="3"/>
        <v>0</v>
      </c>
      <c r="L18" s="54">
        <f>'rincian januari'!P199</f>
        <v>0</v>
      </c>
      <c r="M18" s="64">
        <f t="shared" si="4"/>
        <v>0</v>
      </c>
      <c r="N18" s="65">
        <f t="shared" si="0"/>
        <v>4680000</v>
      </c>
      <c r="O18" s="69"/>
      <c r="P18" s="52"/>
      <c r="Q18" s="90"/>
    </row>
    <row r="19" spans="2:22" ht="35.25" customHeight="1">
      <c r="B19" s="50">
        <v>7</v>
      </c>
      <c r="C19" s="51" t="str">
        <f>'rincian januari'!P232</f>
        <v>FERI ADY, S.ST</v>
      </c>
      <c r="D19" s="52"/>
      <c r="E19" s="52"/>
      <c r="F19" s="53" t="str">
        <f>'rincian januari'!E215</f>
        <v>Penyelenggaraan Rapat Koordinasi dan Konsultasi SKPD</v>
      </c>
      <c r="G19" s="54">
        <f>'rincian januari'!I225</f>
        <v>70467000</v>
      </c>
      <c r="H19" s="49">
        <f>G19/G32*100</f>
        <v>3.1595159417300733</v>
      </c>
      <c r="I19" s="61">
        <f t="shared" si="1"/>
        <v>3.1929839499340118</v>
      </c>
      <c r="J19" s="67">
        <f t="shared" si="2"/>
        <v>3.1929839499340118</v>
      </c>
      <c r="K19" s="49">
        <f t="shared" si="3"/>
        <v>0.10088283691504768</v>
      </c>
      <c r="L19" s="54">
        <f>'rincian januari'!P225</f>
        <v>2250000</v>
      </c>
      <c r="M19" s="64">
        <f t="shared" si="4"/>
        <v>0.10088283691504768</v>
      </c>
      <c r="N19" s="65">
        <f t="shared" si="0"/>
        <v>68217000</v>
      </c>
      <c r="O19" s="69"/>
      <c r="P19" s="52"/>
      <c r="Q19" s="90"/>
    </row>
    <row r="20" spans="2:22" ht="35.25" customHeight="1">
      <c r="B20" s="44"/>
      <c r="C20" s="51"/>
      <c r="D20" s="52"/>
      <c r="E20" s="52"/>
      <c r="F20" s="53" t="str">
        <f>'rincian januari'!E396</f>
        <v>Pengadaan Mebel</v>
      </c>
      <c r="G20" s="54">
        <f>'rincian januari'!I405</f>
        <v>12000000</v>
      </c>
      <c r="H20" s="49">
        <f>G20/G32*100</f>
        <v>0.53804179688025422</v>
      </c>
      <c r="I20" s="61"/>
      <c r="J20" s="67"/>
      <c r="K20" s="49"/>
      <c r="L20" s="54">
        <f>'rincian januari'!P405</f>
        <v>0</v>
      </c>
      <c r="M20" s="64"/>
      <c r="N20" s="65">
        <f>G20-L20</f>
        <v>12000000</v>
      </c>
      <c r="O20" s="69"/>
      <c r="P20" s="52"/>
      <c r="Q20" s="90"/>
    </row>
    <row r="21" spans="2:22" ht="35.25" customHeight="1">
      <c r="B21" s="44">
        <v>8</v>
      </c>
      <c r="C21" s="51" t="str">
        <f>C19</f>
        <v>FERI ADY, S.ST</v>
      </c>
      <c r="D21" s="52"/>
      <c r="E21" s="52"/>
      <c r="F21" s="53" t="str">
        <f>'rincian januari'!E241</f>
        <v xml:space="preserve"> Penyediaan Jasa Pelayanan Umum Kantor</v>
      </c>
      <c r="G21" s="54">
        <f>'rincian januari'!I257</f>
        <v>218749800</v>
      </c>
      <c r="H21" s="49">
        <f>G21/G32*100</f>
        <v>9.8080446215996879</v>
      </c>
      <c r="I21" s="61">
        <f t="shared" si="1"/>
        <v>9.3028656483343077</v>
      </c>
      <c r="J21" s="67">
        <f t="shared" si="2"/>
        <v>9.3028656483343077</v>
      </c>
      <c r="K21" s="49">
        <f t="shared" si="3"/>
        <v>0.91242921387609799</v>
      </c>
      <c r="L21" s="54">
        <f>'rincian januari'!P257</f>
        <v>20350000</v>
      </c>
      <c r="M21" s="64">
        <f t="shared" si="4"/>
        <v>0.91242921387609799</v>
      </c>
      <c r="N21" s="65">
        <f t="shared" si="0"/>
        <v>198399800</v>
      </c>
      <c r="O21" s="69"/>
      <c r="P21" s="52"/>
      <c r="Q21" s="90"/>
    </row>
    <row r="22" spans="2:22" ht="66.599999999999994" customHeight="1">
      <c r="B22" s="50">
        <v>9</v>
      </c>
      <c r="C22" s="51" t="str">
        <f>C21</f>
        <v>FERI ADY, S.ST</v>
      </c>
      <c r="D22" s="52"/>
      <c r="E22" s="52"/>
      <c r="F22" s="53" t="str">
        <f>'rincian januari'!E273</f>
        <v>Penyediaan Jasa Komunikasi, Sumber Daya Air dan Listrik</v>
      </c>
      <c r="G22" s="54">
        <f>'rincian januari'!I282</f>
        <v>5450000</v>
      </c>
      <c r="H22" s="49">
        <f>G22/G32*100</f>
        <v>0.24436064941644886</v>
      </c>
      <c r="I22" s="61">
        <f t="shared" si="1"/>
        <v>9.6880733944954134</v>
      </c>
      <c r="J22" s="67">
        <f t="shared" si="2"/>
        <v>9.6880733944954134</v>
      </c>
      <c r="K22" s="49">
        <f t="shared" si="3"/>
        <v>2.3673839062731194E-2</v>
      </c>
      <c r="L22" s="54">
        <f>'rincian januari'!P282</f>
        <v>528000</v>
      </c>
      <c r="M22" s="64">
        <f t="shared" si="4"/>
        <v>2.3673839062731194E-2</v>
      </c>
      <c r="N22" s="65">
        <f t="shared" si="0"/>
        <v>4922000</v>
      </c>
      <c r="O22" s="68"/>
      <c r="P22" s="52"/>
      <c r="Q22" s="90"/>
      <c r="T22" s="57"/>
    </row>
    <row r="23" spans="2:22" ht="55.15" customHeight="1">
      <c r="B23" s="44">
        <v>10</v>
      </c>
      <c r="C23" s="54" t="str">
        <f>'rincian januari'!P313</f>
        <v>NUR KAMAR, S.Kel</v>
      </c>
      <c r="D23" s="52"/>
      <c r="E23" s="52"/>
      <c r="F23" s="53" t="str">
        <f>'rincian januari'!E298</f>
        <v>Penyediaan Jasa Pemeliharaan, Biaya Pemeliharaan, dan Pajak Kendaraan Perorangan Dinas atau Kendaraan Dinas Jabatan</v>
      </c>
      <c r="G23" s="54">
        <f>'rincian januari'!I306</f>
        <v>36770000</v>
      </c>
      <c r="H23" s="49">
        <f>G23/G32*100</f>
        <v>1.6486497392739126</v>
      </c>
      <c r="I23" s="61">
        <f t="shared" si="1"/>
        <v>34.675006799020942</v>
      </c>
      <c r="J23" s="67">
        <f t="shared" si="2"/>
        <v>34.675006799020942</v>
      </c>
      <c r="K23" s="49">
        <f t="shared" si="3"/>
        <v>0.57166940918527021</v>
      </c>
      <c r="L23" s="54">
        <f>'rincian januari'!P306</f>
        <v>12750000</v>
      </c>
      <c r="M23" s="64">
        <f t="shared" si="4"/>
        <v>0.57166940918527021</v>
      </c>
      <c r="N23" s="65">
        <f t="shared" ref="N23:N31" si="5">G23-L23</f>
        <v>24020000</v>
      </c>
      <c r="O23" s="69"/>
      <c r="P23" s="52"/>
      <c r="Q23" s="90"/>
    </row>
    <row r="24" spans="2:22" ht="46.9" customHeight="1">
      <c r="B24" s="50">
        <v>11</v>
      </c>
      <c r="C24" s="51" t="str">
        <f>C23</f>
        <v>NUR KAMAR, S.Kel</v>
      </c>
      <c r="D24" s="52"/>
      <c r="E24" s="52"/>
      <c r="F24" s="53" t="str">
        <f>'rincian januari'!E322</f>
        <v>Penyediaan Jasa Pemeliharaan, Biaya Pemeliharaan, Pajak dan Perizinan Kendaraan Dinas Operasional atau Lapangan</v>
      </c>
      <c r="G24" s="54">
        <f>'rincian januari'!I330</f>
        <v>19640000</v>
      </c>
      <c r="H24" s="49">
        <f>G24/G32*100</f>
        <v>0.88059507422734962</v>
      </c>
      <c r="I24" s="61">
        <f t="shared" si="1"/>
        <v>3.4215885947046845</v>
      </c>
      <c r="J24" s="67">
        <f t="shared" si="2"/>
        <v>3.4215885947046845</v>
      </c>
      <c r="K24" s="49">
        <f t="shared" si="3"/>
        <v>3.0130340625294245E-2</v>
      </c>
      <c r="L24" s="54">
        <f>'rincian januari'!P330</f>
        <v>672000</v>
      </c>
      <c r="M24" s="64">
        <f t="shared" si="4"/>
        <v>3.0130340625294245E-2</v>
      </c>
      <c r="N24" s="65">
        <f t="shared" si="5"/>
        <v>18968000</v>
      </c>
      <c r="O24" s="69"/>
      <c r="P24" s="52"/>
      <c r="Q24" s="90"/>
      <c r="T24" s="57">
        <f>T25-T26</f>
        <v>733502924</v>
      </c>
    </row>
    <row r="25" spans="2:22" ht="46.5" customHeight="1">
      <c r="B25" s="44">
        <v>12</v>
      </c>
      <c r="C25" s="51" t="str">
        <f>C24</f>
        <v>NUR KAMAR, S.Kel</v>
      </c>
      <c r="D25" s="52"/>
      <c r="E25" s="52"/>
      <c r="F25" s="53" t="str">
        <f>'rincian januari'!E346</f>
        <v>Pemeliharaan Peralatan dan Mesin Lainnya</v>
      </c>
      <c r="G25" s="54">
        <f>'rincian januari'!I354</f>
        <v>2920000</v>
      </c>
      <c r="H25" s="49">
        <f>G25/G32*100</f>
        <v>0.13092350390752855</v>
      </c>
      <c r="I25" s="61">
        <f t="shared" si="1"/>
        <v>0</v>
      </c>
      <c r="J25" s="67">
        <f t="shared" si="2"/>
        <v>0</v>
      </c>
      <c r="K25" s="49">
        <f t="shared" si="3"/>
        <v>0</v>
      </c>
      <c r="L25" s="54">
        <f>'rincian januari'!P354</f>
        <v>0</v>
      </c>
      <c r="M25" s="64">
        <f t="shared" si="4"/>
        <v>0</v>
      </c>
      <c r="N25" s="65">
        <f t="shared" si="5"/>
        <v>2920000</v>
      </c>
      <c r="O25" s="69"/>
      <c r="P25" s="52"/>
      <c r="Q25" s="90"/>
      <c r="T25" s="92">
        <v>444961104</v>
      </c>
    </row>
    <row r="26" spans="2:22" ht="71.25" customHeight="1">
      <c r="B26" s="50">
        <v>13</v>
      </c>
      <c r="C26" s="463" t="str">
        <f>'rincian januari'!P442</f>
        <v>AKHMAD RIFAI, S.PI</v>
      </c>
      <c r="D26" s="463"/>
      <c r="E26" s="463"/>
      <c r="F26" s="53" t="str">
        <f>'rincian januari'!E425</f>
        <v>Koordinasi/Sinergi Perencanaan dan Pelaksanaan Kegiatan Pemerintahan dengan Perangkat Daerah dan Instansi Vertikal Terkait</v>
      </c>
      <c r="G26" s="54">
        <f>'rincian januari'!I435</f>
        <v>1352200</v>
      </c>
      <c r="H26" s="55">
        <f>G26/G32*100</f>
        <v>6.0628343145123324E-2</v>
      </c>
      <c r="I26" s="70">
        <f t="shared" si="1"/>
        <v>0</v>
      </c>
      <c r="J26" s="71">
        <f t="shared" si="2"/>
        <v>0</v>
      </c>
      <c r="K26" s="49">
        <f t="shared" si="3"/>
        <v>0</v>
      </c>
      <c r="L26" s="54">
        <f>'rincian januari'!P435</f>
        <v>0</v>
      </c>
      <c r="M26" s="64">
        <f t="shared" si="4"/>
        <v>0</v>
      </c>
      <c r="N26" s="65">
        <f t="shared" si="5"/>
        <v>1352200</v>
      </c>
      <c r="O26" s="69"/>
      <c r="P26" s="52"/>
      <c r="Q26" s="90"/>
      <c r="S26" s="92">
        <v>447645747</v>
      </c>
      <c r="T26" s="57">
        <f>L32-S26</f>
        <v>-288541820</v>
      </c>
    </row>
    <row r="27" spans="2:22" ht="99.4" customHeight="1">
      <c r="B27" s="50">
        <v>14</v>
      </c>
      <c r="C27" s="51" t="str">
        <f>'rincian januari'!P471</f>
        <v>NUR SYAMSI, S.Sos</v>
      </c>
      <c r="D27" s="52"/>
      <c r="E27" s="52"/>
      <c r="F27" s="53" t="str">
        <f>'rincian januari'!E451</f>
        <v xml:space="preserve">Peningkatan Partisipasi Masyarakat dalam Forum Musyawarah Perencanaan Pembangunan di Desa </v>
      </c>
      <c r="G27" s="54">
        <f>'rincian januari'!I464</f>
        <v>16180900</v>
      </c>
      <c r="H27" s="55">
        <f>G27/G32*100</f>
        <v>0.72550004259497558</v>
      </c>
      <c r="I27" s="70">
        <f t="shared" si="1"/>
        <v>0</v>
      </c>
      <c r="J27" s="71">
        <f t="shared" si="2"/>
        <v>0</v>
      </c>
      <c r="K27" s="49">
        <f t="shared" si="3"/>
        <v>0</v>
      </c>
      <c r="L27" s="54">
        <f>'rincian januari'!P464</f>
        <v>0</v>
      </c>
      <c r="M27" s="64">
        <f t="shared" si="4"/>
        <v>0</v>
      </c>
      <c r="N27" s="65">
        <f t="shared" si="5"/>
        <v>16180900</v>
      </c>
      <c r="O27" s="69"/>
      <c r="P27" s="52"/>
      <c r="Q27" s="90"/>
      <c r="S27" s="92">
        <v>27000000</v>
      </c>
      <c r="T27" s="57"/>
    </row>
    <row r="28" spans="2:22" ht="86.65" customHeight="1">
      <c r="B28" s="50">
        <v>15</v>
      </c>
      <c r="C28" s="51" t="str">
        <f>'rincian januari'!P498</f>
        <v>LAILA WAHYUNI,ST</v>
      </c>
      <c r="D28" s="52"/>
      <c r="E28" s="52"/>
      <c r="F28" s="53" t="str">
        <f>'rincian januari'!E480</f>
        <v>Peningkatan Efektifitas Kegiatan Pemberdayaan Masyarakat di Wilayah Kecamatan</v>
      </c>
      <c r="G28" s="54">
        <f>'rincian januari'!I491</f>
        <v>8791600</v>
      </c>
      <c r="H28" s="55">
        <f>G28/G32*100</f>
        <v>0.39418735512103703</v>
      </c>
      <c r="I28" s="70">
        <f t="shared" si="1"/>
        <v>0</v>
      </c>
      <c r="J28" s="71">
        <f t="shared" si="2"/>
        <v>0</v>
      </c>
      <c r="K28" s="49">
        <f t="shared" si="3"/>
        <v>0</v>
      </c>
      <c r="L28" s="54">
        <f>'rincian januari'!P491</f>
        <v>0</v>
      </c>
      <c r="M28" s="64">
        <f t="shared" si="4"/>
        <v>0</v>
      </c>
      <c r="N28" s="65">
        <f t="shared" si="5"/>
        <v>8791600</v>
      </c>
      <c r="O28" s="69"/>
      <c r="P28" s="52"/>
      <c r="Q28" s="90"/>
      <c r="S28" s="93">
        <f>G32-L32</f>
        <v>2071206073</v>
      </c>
      <c r="T28" s="57">
        <f>S28-L13</f>
        <v>1989102146</v>
      </c>
    </row>
    <row r="29" spans="2:22" ht="86.65" customHeight="1">
      <c r="B29" s="50">
        <v>16</v>
      </c>
      <c r="C29" s="463" t="str">
        <f>C23</f>
        <v>NUR KAMAR, S.Kel</v>
      </c>
      <c r="D29" s="463"/>
      <c r="E29" s="463"/>
      <c r="F29" s="53" t="str">
        <f>'rincian januari'!E535</f>
        <v>Sinergitas dengan kepolisian Negara Republik Indonesia , Tentara Nasional Indonesia  dan Instansi vertikal di wiilayah Kecamatan</v>
      </c>
      <c r="G29" s="54">
        <f>'rincian januari'!I547</f>
        <v>9785500</v>
      </c>
      <c r="H29" s="55">
        <f>G29/G32*100</f>
        <v>0.43875066694764409</v>
      </c>
      <c r="I29" s="70">
        <f>L29/G29*100</f>
        <v>0</v>
      </c>
      <c r="J29" s="71"/>
      <c r="K29" s="49">
        <f t="shared" si="3"/>
        <v>0</v>
      </c>
      <c r="L29" s="72">
        <f>'rincian januari'!P547</f>
        <v>0</v>
      </c>
      <c r="M29" s="64">
        <f t="shared" si="4"/>
        <v>0</v>
      </c>
      <c r="N29" s="65">
        <f t="shared" si="5"/>
        <v>9785500</v>
      </c>
      <c r="O29" s="73"/>
      <c r="P29" s="74"/>
      <c r="Q29" s="94"/>
      <c r="S29" s="93"/>
      <c r="T29" s="57"/>
      <c r="U29" s="57">
        <f>SUM(N12:N31)</f>
        <v>2071206073</v>
      </c>
    </row>
    <row r="30" spans="2:22" ht="86.65" customHeight="1">
      <c r="B30" s="50"/>
      <c r="C30" s="54"/>
      <c r="D30" s="54"/>
      <c r="E30" s="54"/>
      <c r="F30" s="53" t="str">
        <f>'rincian januari'!E507</f>
        <v>Harmonisasi Hubungan Dengan Tokoh Agama dan Tokoh Masyarakat</v>
      </c>
      <c r="G30" s="54">
        <f>'rincian januari'!I517</f>
        <v>6114000</v>
      </c>
      <c r="H30" s="55">
        <f>G30/G32*100</f>
        <v>0.27413229551048957</v>
      </c>
      <c r="I30" s="70">
        <f t="shared" si="1"/>
        <v>0</v>
      </c>
      <c r="J30" s="71"/>
      <c r="K30" s="49"/>
      <c r="L30" s="72">
        <f>'rincian januari'!P517</f>
        <v>0</v>
      </c>
      <c r="M30" s="64"/>
      <c r="N30" s="65">
        <f>G30-L30</f>
        <v>6114000</v>
      </c>
      <c r="O30" s="73"/>
      <c r="P30" s="74"/>
      <c r="Q30" s="94"/>
      <c r="S30" s="93"/>
      <c r="T30" s="57"/>
      <c r="U30" s="57"/>
    </row>
    <row r="31" spans="2:22" ht="96.75" customHeight="1">
      <c r="B31" s="50">
        <v>17</v>
      </c>
      <c r="C31" s="463" t="str">
        <f>'rincian januari'!P586</f>
        <v>FERI ADY, S.ST</v>
      </c>
      <c r="D31" s="463"/>
      <c r="E31" s="463"/>
      <c r="F31" s="53" t="str">
        <f>'rincian januari'!E563</f>
        <v xml:space="preserve">Pembinaan wawasan kebangsaan dan Ketahanan Nasional dalam rangka memantapkan Pengamalan Pancasila, Pelaksanaan Undang-Undang Dasar Negara Republik Indonesia tahun 1945 Pelestarian Bhinneka Tunggal Ika  serta pemertahanan dan pemeliharaan Keutuhan negara Kesatuan Republik Indonesia </v>
      </c>
      <c r="G31" s="54">
        <f>'rincian januari'!I579</f>
        <v>60332700</v>
      </c>
      <c r="H31" s="55">
        <f>G31/G32*100</f>
        <v>2.7051261932197765</v>
      </c>
      <c r="I31" s="70">
        <f t="shared" si="1"/>
        <v>0</v>
      </c>
      <c r="J31" s="71">
        <f t="shared" si="2"/>
        <v>0</v>
      </c>
      <c r="K31" s="49">
        <f t="shared" si="3"/>
        <v>0</v>
      </c>
      <c r="L31" s="72">
        <f>'rincian januari'!P579</f>
        <v>0</v>
      </c>
      <c r="M31" s="64">
        <f t="shared" si="4"/>
        <v>0</v>
      </c>
      <c r="N31" s="65">
        <f t="shared" si="5"/>
        <v>60332700</v>
      </c>
      <c r="O31" s="73"/>
      <c r="P31" s="74"/>
      <c r="Q31" s="94"/>
      <c r="S31" s="92">
        <f>N32-N13</f>
        <v>470300000</v>
      </c>
      <c r="T31" s="57">
        <f>L13+T28</f>
        <v>2071206073</v>
      </c>
      <c r="U31" s="95">
        <v>13800000</v>
      </c>
      <c r="V31" s="96">
        <f>S31-U31</f>
        <v>456500000</v>
      </c>
    </row>
    <row r="32" spans="2:22" ht="24.4" customHeight="1">
      <c r="B32" s="464" t="s">
        <v>184</v>
      </c>
      <c r="C32" s="465"/>
      <c r="D32" s="465"/>
      <c r="E32" s="465"/>
      <c r="F32" s="465"/>
      <c r="G32" s="56">
        <f>SUM(G12:G31)</f>
        <v>2230310000</v>
      </c>
      <c r="H32" s="56">
        <f>SUM(H13:H31)</f>
        <v>99.37258946065792</v>
      </c>
      <c r="I32" s="75"/>
      <c r="J32" s="76"/>
      <c r="K32" s="77">
        <f>SUM(K12:K31)</f>
        <v>7.1337135644820666</v>
      </c>
      <c r="L32" s="56">
        <f>SUM(L12:L31)</f>
        <v>159103927</v>
      </c>
      <c r="M32" s="77">
        <f>SUM(M12:M31)</f>
        <v>7.1337135644820666</v>
      </c>
      <c r="N32" s="56">
        <f>SUM(N12:N31)</f>
        <v>2071206073</v>
      </c>
      <c r="O32" s="78"/>
      <c r="P32" s="79"/>
      <c r="Q32" s="97"/>
      <c r="S32" s="92">
        <v>106739573</v>
      </c>
    </row>
    <row r="33" spans="7:22" ht="15.75" customHeight="1">
      <c r="M33" s="80"/>
      <c r="S33" s="83" t="e">
        <f>#REF!-S34-S35</f>
        <v>#REF!</v>
      </c>
      <c r="V33" s="91" t="e">
        <f>#REF!+#REF!</f>
        <v>#REF!</v>
      </c>
    </row>
    <row r="34" spans="7:22" ht="18.75" customHeight="1">
      <c r="G34" s="57"/>
      <c r="L34" s="81"/>
      <c r="N34" s="82" t="str">
        <f>'rincian januari'!P90</f>
        <v>Polebunging, 31 Januari 2025</v>
      </c>
      <c r="S34" s="35">
        <v>71440000</v>
      </c>
      <c r="V34" s="91">
        <v>1722593610</v>
      </c>
    </row>
    <row r="35" spans="7:22" ht="15" customHeight="1">
      <c r="L35" s="83"/>
      <c r="N35" s="84" t="s">
        <v>185</v>
      </c>
      <c r="S35" s="35">
        <v>10000000</v>
      </c>
      <c r="V35" s="57" t="e">
        <f>V33-V34</f>
        <v>#REF!</v>
      </c>
    </row>
    <row r="36" spans="7:22">
      <c r="L36" s="85"/>
      <c r="N36" s="84"/>
    </row>
    <row r="37" spans="7:22">
      <c r="G37" s="57"/>
      <c r="N37" s="82"/>
    </row>
    <row r="38" spans="7:22" ht="26.65" customHeight="1">
      <c r="L38" s="83"/>
      <c r="N38" s="84"/>
      <c r="S38" s="98">
        <v>1355398911</v>
      </c>
      <c r="T38" s="83">
        <f>L32-L13</f>
        <v>77000000</v>
      </c>
      <c r="U38" s="99">
        <f>G32-G13</f>
        <v>547300000</v>
      </c>
      <c r="V38" s="100">
        <f>G32-V39</f>
        <v>605951295</v>
      </c>
    </row>
    <row r="39" spans="7:22" ht="16.5">
      <c r="N39" s="84"/>
      <c r="S39" s="101">
        <v>1082675905</v>
      </c>
      <c r="U39" s="99">
        <v>2017037705</v>
      </c>
      <c r="V39" s="102">
        <v>1624358705</v>
      </c>
    </row>
    <row r="40" spans="7:22" ht="12" customHeight="1">
      <c r="N40" s="86" t="s">
        <v>186</v>
      </c>
      <c r="S40" s="101">
        <f>S38-S39</f>
        <v>272723006</v>
      </c>
      <c r="U40" s="99">
        <v>1914978426</v>
      </c>
    </row>
    <row r="41" spans="7:22">
      <c r="N41" s="82" t="s">
        <v>187</v>
      </c>
      <c r="U41" s="99">
        <f>U39-U40</f>
        <v>102059279</v>
      </c>
      <c r="V41" s="99">
        <v>362679000</v>
      </c>
    </row>
    <row r="42" spans="7:22">
      <c r="G42" s="35">
        <v>776363585</v>
      </c>
      <c r="T42" s="83">
        <f>T38-S40</f>
        <v>-195723006</v>
      </c>
      <c r="V42" s="100">
        <f>V38-V41</f>
        <v>243272295</v>
      </c>
    </row>
  </sheetData>
  <mergeCells count="24">
    <mergeCell ref="C29:E29"/>
    <mergeCell ref="C31:E31"/>
    <mergeCell ref="B32:F32"/>
    <mergeCell ref="B7:B9"/>
    <mergeCell ref="F7:F9"/>
    <mergeCell ref="C7:E9"/>
    <mergeCell ref="C10:E10"/>
    <mergeCell ref="C18:E18"/>
    <mergeCell ref="C26:E26"/>
    <mergeCell ref="G7:G9"/>
    <mergeCell ref="H7:H9"/>
    <mergeCell ref="B1:Q1"/>
    <mergeCell ref="B2:Q2"/>
    <mergeCell ref="B3:Q3"/>
    <mergeCell ref="I7:J7"/>
    <mergeCell ref="K7:M7"/>
    <mergeCell ref="N7:N9"/>
    <mergeCell ref="O7:O9"/>
    <mergeCell ref="P7:P9"/>
    <mergeCell ref="Q7:Q9"/>
    <mergeCell ref="L8:M8"/>
    <mergeCell ref="I8:I9"/>
    <mergeCell ref="J8:J9"/>
    <mergeCell ref="K8:K9"/>
  </mergeCells>
  <pageMargins left="0.39370078740157499" right="7.8740157480315001E-2" top="0.23622047244094499" bottom="0.196850393700787" header="0.511811023622047" footer="0.27559055118110198"/>
  <pageSetup paperSize="5" scale="43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CE4C6-F5D5-4BB8-8E09-78DD6367E29E}">
  <dimension ref="A52:S108"/>
  <sheetViews>
    <sheetView view="pageBreakPreview" topLeftCell="A65" zoomScale="63" zoomScaleNormal="63" zoomScaleSheetLayoutView="63" workbookViewId="0">
      <selection activeCell="M37" sqref="M37"/>
    </sheetView>
  </sheetViews>
  <sheetFormatPr defaultColWidth="9" defaultRowHeight="12.75"/>
  <cols>
    <col min="1" max="1" width="4.140625" customWidth="1"/>
    <col min="2" max="2" width="4.7109375" customWidth="1"/>
    <col min="3" max="3" width="4" customWidth="1"/>
    <col min="4" max="6" width="2.7109375" customWidth="1"/>
    <col min="7" max="7" width="57.28515625" customWidth="1"/>
    <col min="8" max="8" width="17.7109375" customWidth="1"/>
    <col min="9" max="9" width="8.85546875" customWidth="1"/>
    <col min="10" max="10" width="10.7109375" customWidth="1"/>
    <col min="11" max="11" width="11.28515625" customWidth="1"/>
    <col min="12" max="12" width="9.140625" customWidth="1"/>
    <col min="13" max="13" width="18.5703125" customWidth="1"/>
    <col min="14" max="14" width="7.85546875" customWidth="1"/>
    <col min="15" max="15" width="15.140625" customWidth="1"/>
    <col min="16" max="16" width="11.85546875" customWidth="1"/>
    <col min="17" max="17" width="10.85546875" customWidth="1"/>
    <col min="19" max="19" width="16.7109375" customWidth="1"/>
  </cols>
  <sheetData>
    <row r="52" spans="1:19" ht="15.75">
      <c r="A52" s="306" t="s">
        <v>0</v>
      </c>
      <c r="B52" s="306"/>
      <c r="C52" s="306"/>
      <c r="D52" s="306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</row>
    <row r="53" spans="1:19" ht="15.75">
      <c r="A53" s="307" t="s">
        <v>1</v>
      </c>
      <c r="B53" s="307"/>
      <c r="C53" s="307"/>
      <c r="D53" s="307"/>
      <c r="E53" s="307"/>
      <c r="F53" s="307"/>
      <c r="G53" s="307"/>
      <c r="H53" s="307"/>
      <c r="I53" s="307"/>
      <c r="J53" s="307"/>
      <c r="K53" s="307"/>
      <c r="L53" s="307"/>
      <c r="M53" s="307"/>
      <c r="N53" s="307"/>
      <c r="O53" s="307"/>
      <c r="P53" s="307"/>
      <c r="Q53" s="307"/>
    </row>
    <row r="54" spans="1:19" ht="15.75">
      <c r="A54" s="307" t="s">
        <v>270</v>
      </c>
      <c r="B54" s="307"/>
      <c r="C54" s="307"/>
      <c r="D54" s="307"/>
      <c r="E54" s="307"/>
      <c r="F54" s="307"/>
      <c r="G54" s="307"/>
      <c r="H54" s="307"/>
      <c r="I54" s="307"/>
      <c r="J54" s="307"/>
      <c r="K54" s="307"/>
      <c r="L54" s="307"/>
      <c r="M54" s="307"/>
      <c r="N54" s="307"/>
      <c r="O54" s="307"/>
      <c r="P54" s="307"/>
      <c r="Q54" s="307"/>
    </row>
    <row r="55" spans="1:19" ht="15.75">
      <c r="A55" s="222"/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</row>
    <row r="56" spans="1:19" ht="16.5">
      <c r="A56" s="223" t="s">
        <v>2</v>
      </c>
      <c r="B56" s="223"/>
      <c r="C56" s="223"/>
      <c r="D56" s="223" t="s">
        <v>3</v>
      </c>
      <c r="E56" s="224" t="s">
        <v>4</v>
      </c>
      <c r="F56" s="225"/>
      <c r="G56" s="225"/>
      <c r="H56" s="225"/>
      <c r="I56" s="225"/>
      <c r="J56" s="242"/>
      <c r="K56" s="242"/>
      <c r="L56" s="242"/>
      <c r="M56" s="243"/>
      <c r="N56" s="243"/>
      <c r="O56" s="242"/>
      <c r="P56" s="242"/>
      <c r="Q56" s="242"/>
    </row>
    <row r="57" spans="1:19" ht="17.25" thickBot="1">
      <c r="A57" s="223"/>
      <c r="B57" s="223"/>
      <c r="C57" s="223"/>
      <c r="D57" s="223"/>
      <c r="E57" s="225"/>
      <c r="F57" s="225"/>
      <c r="G57" s="225"/>
      <c r="H57" s="225"/>
      <c r="I57" s="225"/>
      <c r="J57" s="242"/>
      <c r="K57" s="242"/>
      <c r="L57" s="242"/>
      <c r="M57" s="243"/>
      <c r="N57" s="243"/>
      <c r="O57" s="242"/>
      <c r="P57" s="242"/>
      <c r="Q57" s="242"/>
    </row>
    <row r="58" spans="1:19" ht="16.5">
      <c r="A58" s="328" t="s">
        <v>5</v>
      </c>
      <c r="B58" s="329"/>
      <c r="C58" s="330"/>
      <c r="D58" s="337" t="s">
        <v>6</v>
      </c>
      <c r="E58" s="329"/>
      <c r="F58" s="329"/>
      <c r="G58" s="330"/>
      <c r="H58" s="325" t="s">
        <v>7</v>
      </c>
      <c r="I58" s="325" t="s">
        <v>8</v>
      </c>
      <c r="J58" s="308" t="s">
        <v>9</v>
      </c>
      <c r="K58" s="309"/>
      <c r="L58" s="308" t="s">
        <v>10</v>
      </c>
      <c r="M58" s="310"/>
      <c r="N58" s="309"/>
      <c r="O58" s="311" t="s">
        <v>11</v>
      </c>
      <c r="P58" s="311" t="s">
        <v>12</v>
      </c>
      <c r="Q58" s="311" t="s">
        <v>13</v>
      </c>
    </row>
    <row r="59" spans="1:19" ht="16.5">
      <c r="A59" s="331"/>
      <c r="B59" s="332"/>
      <c r="C59" s="333"/>
      <c r="D59" s="338"/>
      <c r="E59" s="332"/>
      <c r="F59" s="332"/>
      <c r="G59" s="333"/>
      <c r="H59" s="326"/>
      <c r="I59" s="326"/>
      <c r="J59" s="323" t="s">
        <v>14</v>
      </c>
      <c r="K59" s="323" t="s">
        <v>15</v>
      </c>
      <c r="L59" s="323" t="s">
        <v>16</v>
      </c>
      <c r="M59" s="316" t="s">
        <v>15</v>
      </c>
      <c r="N59" s="316"/>
      <c r="O59" s="312"/>
      <c r="P59" s="312"/>
      <c r="Q59" s="312"/>
    </row>
    <row r="60" spans="1:19" ht="16.5">
      <c r="A60" s="334"/>
      <c r="B60" s="335"/>
      <c r="C60" s="336"/>
      <c r="D60" s="339"/>
      <c r="E60" s="335"/>
      <c r="F60" s="335"/>
      <c r="G60" s="336"/>
      <c r="H60" s="327"/>
      <c r="I60" s="327"/>
      <c r="J60" s="323"/>
      <c r="K60" s="323"/>
      <c r="L60" s="323"/>
      <c r="M60" s="244" t="s">
        <v>17</v>
      </c>
      <c r="N60" s="244" t="s">
        <v>18</v>
      </c>
      <c r="O60" s="313"/>
      <c r="P60" s="313"/>
      <c r="Q60" s="313"/>
    </row>
    <row r="61" spans="1:19" ht="13.5" thickBot="1">
      <c r="A61" s="317">
        <v>1</v>
      </c>
      <c r="B61" s="318"/>
      <c r="C61" s="319"/>
      <c r="D61" s="320">
        <v>2</v>
      </c>
      <c r="E61" s="318"/>
      <c r="F61" s="318"/>
      <c r="G61" s="319"/>
      <c r="H61" s="226">
        <v>3</v>
      </c>
      <c r="I61" s="226"/>
      <c r="J61" s="245">
        <v>4</v>
      </c>
      <c r="K61" s="245">
        <v>5</v>
      </c>
      <c r="L61" s="245"/>
      <c r="M61" s="245">
        <v>6</v>
      </c>
      <c r="N61" s="245"/>
      <c r="O61" s="245">
        <v>7</v>
      </c>
      <c r="P61" s="245">
        <v>7</v>
      </c>
      <c r="Q61" s="245">
        <v>7</v>
      </c>
    </row>
    <row r="62" spans="1:19" ht="17.25" thickTop="1">
      <c r="A62" s="227"/>
      <c r="B62" s="228"/>
      <c r="C62" s="229"/>
      <c r="D62" s="230"/>
      <c r="E62" s="230"/>
      <c r="F62" s="230"/>
      <c r="G62" s="231"/>
      <c r="H62" s="232"/>
      <c r="I62" s="232"/>
      <c r="J62" s="246"/>
      <c r="K62" s="246"/>
      <c r="L62" s="246"/>
      <c r="M62" s="246"/>
      <c r="N62" s="246"/>
      <c r="O62" s="246"/>
      <c r="P62" s="246"/>
      <c r="Q62" s="246"/>
    </row>
    <row r="63" spans="1:19" ht="16.5">
      <c r="A63" s="233">
        <v>7</v>
      </c>
      <c r="B63" s="275" t="s">
        <v>19</v>
      </c>
      <c r="C63" s="234"/>
      <c r="D63" s="321" t="s">
        <v>4</v>
      </c>
      <c r="E63" s="321"/>
      <c r="F63" s="321"/>
      <c r="G63" s="322"/>
      <c r="H63" s="235">
        <f>H100</f>
        <v>2230310000</v>
      </c>
      <c r="I63" s="247">
        <f>H63/$H$100*100</f>
        <v>100</v>
      </c>
      <c r="J63" s="248">
        <f>K63</f>
        <v>10.803456784034507</v>
      </c>
      <c r="K63" s="249">
        <f>M63/H63*100</f>
        <v>10.803456784034507</v>
      </c>
      <c r="L63" s="248">
        <f>J63*H63/$H$100</f>
        <v>10.803456784034507</v>
      </c>
      <c r="M63" s="235">
        <f>M100</f>
        <v>240950577</v>
      </c>
      <c r="N63" s="248">
        <f>M63/$H$100*100%</f>
        <v>0.10803456784034507</v>
      </c>
      <c r="O63" s="250">
        <f>H63-M63</f>
        <v>1989359423</v>
      </c>
      <c r="P63" s="235"/>
      <c r="Q63" s="235"/>
    </row>
    <row r="64" spans="1:19" ht="42" customHeight="1">
      <c r="A64" s="236"/>
      <c r="B64" s="237"/>
      <c r="C64" s="238">
        <v>1</v>
      </c>
      <c r="D64" s="239"/>
      <c r="E64" s="314" t="s">
        <v>20</v>
      </c>
      <c r="F64" s="314"/>
      <c r="G64" s="315"/>
      <c r="H64" s="241">
        <f>H65+H67+H71+H73+H79+H82</f>
        <v>2115753100</v>
      </c>
      <c r="I64" s="251">
        <f>H64/$H$100*100</f>
        <v>94.863633306580695</v>
      </c>
      <c r="J64" s="252">
        <f>K64</f>
        <v>11.38840713502913</v>
      </c>
      <c r="K64" s="253">
        <f>M64/H64*100</f>
        <v>11.38840713502913</v>
      </c>
      <c r="L64" s="252">
        <f>J64*H64/$H$100</f>
        <v>10.803456784034507</v>
      </c>
      <c r="M64" s="254">
        <f>M67+M71+M73+M79+M82+M65</f>
        <v>240950577</v>
      </c>
      <c r="N64" s="252">
        <f>M64/$H$100*100%</f>
        <v>0.10803456784034507</v>
      </c>
      <c r="O64" s="254">
        <f>H64-M64</f>
        <v>1874802523</v>
      </c>
      <c r="P64" s="241"/>
      <c r="Q64" s="241"/>
      <c r="S64" s="172"/>
    </row>
    <row r="65" spans="1:17" ht="16.5">
      <c r="A65" s="255"/>
      <c r="B65" s="256"/>
      <c r="C65" s="257"/>
      <c r="D65" s="258"/>
      <c r="E65" s="258"/>
      <c r="F65" s="239" t="str">
        <f>[1]Sheet1!B10</f>
        <v>Perencanaan, Penganggaran, dan Evaluasi Kinerja Perangkat Daerah</v>
      </c>
      <c r="G65" s="259"/>
      <c r="H65" s="254">
        <f>[1]rincian!I53</f>
        <v>13993200</v>
      </c>
      <c r="I65" s="251">
        <f>H65/$H$100*100</f>
        <v>0.62741053934206459</v>
      </c>
      <c r="J65" s="252">
        <f>K65</f>
        <v>7.5036446273904458</v>
      </c>
      <c r="K65" s="253">
        <f>M65/H65*100</f>
        <v>7.5036446273904458</v>
      </c>
      <c r="L65" s="252">
        <f>J65*H65/$H$100</f>
        <v>4.7078657227022244E-2</v>
      </c>
      <c r="M65" s="254">
        <f>SUM(M66)</f>
        <v>1050000</v>
      </c>
      <c r="N65" s="252">
        <f>M65/$H$100*100%</f>
        <v>4.7078657227022253E-4</v>
      </c>
      <c r="O65" s="254">
        <f>H65-M65</f>
        <v>12943200</v>
      </c>
      <c r="P65" s="264"/>
      <c r="Q65" s="264"/>
    </row>
    <row r="66" spans="1:17" ht="16.5">
      <c r="A66" s="255"/>
      <c r="B66" s="256"/>
      <c r="C66" s="257"/>
      <c r="D66" s="258"/>
      <c r="E66" s="258"/>
      <c r="F66" s="258"/>
      <c r="G66" s="259" t="str">
        <f>[1]Sheet1!B11</f>
        <v>Penyusunan Dokumen Perencanaan Perangkat Daerah</v>
      </c>
      <c r="H66" s="260">
        <f>[1]RekapRFK!G12</f>
        <v>13993200</v>
      </c>
      <c r="I66" s="265">
        <f>H66/$H$100*100</f>
        <v>0.62741053934206459</v>
      </c>
      <c r="J66" s="266">
        <f>K66</f>
        <v>7.5036446273904458</v>
      </c>
      <c r="K66" s="267">
        <f>M66/H66*100</f>
        <v>7.5036446273904458</v>
      </c>
      <c r="L66" s="266">
        <f>J66*H66/$H$100</f>
        <v>4.7078657227022244E-2</v>
      </c>
      <c r="M66" s="260">
        <f>[1]RekapRFK!L12</f>
        <v>1050000</v>
      </c>
      <c r="N66" s="266">
        <f>M66/$H$100*100%</f>
        <v>4.7078657227022253E-4</v>
      </c>
      <c r="O66" s="260">
        <f>H66-M66</f>
        <v>12943200</v>
      </c>
      <c r="P66" s="264"/>
      <c r="Q66" s="264"/>
    </row>
    <row r="67" spans="1:17" ht="16.5">
      <c r="A67" s="236"/>
      <c r="B67" s="237"/>
      <c r="C67" s="238"/>
      <c r="D67" s="239"/>
      <c r="E67" s="239"/>
      <c r="F67" s="314" t="s">
        <v>21</v>
      </c>
      <c r="G67" s="315"/>
      <c r="H67" s="254">
        <f>H68+H69+H70</f>
        <v>1697610400</v>
      </c>
      <c r="I67" s="251">
        <f>H67/$H$100*100</f>
        <v>76.115445834883943</v>
      </c>
      <c r="J67" s="252">
        <f>K67</f>
        <v>9.7284145408157254</v>
      </c>
      <c r="K67" s="253">
        <f>M67/H67*100</f>
        <v>9.7284145408157254</v>
      </c>
      <c r="L67" s="252">
        <f>J67*H67/$H$100</f>
        <v>7.4048261004075666</v>
      </c>
      <c r="M67" s="254">
        <f>SUM(M68:M70)</f>
        <v>165150577</v>
      </c>
      <c r="N67" s="252">
        <f>M67/$H$100*100%</f>
        <v>7.4048261004075661E-2</v>
      </c>
      <c r="O67" s="254">
        <f>H67-M67</f>
        <v>1532459823</v>
      </c>
      <c r="P67" s="254"/>
      <c r="Q67" s="254"/>
    </row>
    <row r="68" spans="1:17" ht="16.5">
      <c r="A68" s="236"/>
      <c r="B68" s="237"/>
      <c r="C68" s="238"/>
      <c r="D68" s="239"/>
      <c r="E68" s="239"/>
      <c r="F68" s="240"/>
      <c r="G68" s="259" t="s">
        <v>22</v>
      </c>
      <c r="H68" s="260">
        <f>[1]rincian!I88</f>
        <v>1683010000</v>
      </c>
      <c r="I68" s="265">
        <f>H68/$H$100*100</f>
        <v>75.460810380619733</v>
      </c>
      <c r="J68" s="266">
        <f>K68</f>
        <v>9.7415093790292389</v>
      </c>
      <c r="K68" s="267">
        <f>M68/H68*100</f>
        <v>9.7415093790292389</v>
      </c>
      <c r="L68" s="266">
        <f>J68*H68/$H$100</f>
        <v>7.3510219207195409</v>
      </c>
      <c r="M68" s="260">
        <f>[1]RekapRFK!L13</f>
        <v>163950577</v>
      </c>
      <c r="N68" s="266">
        <f>M68/$H$100*100%</f>
        <v>7.3510219207195415E-2</v>
      </c>
      <c r="O68" s="260">
        <f>H68-M68</f>
        <v>1519059423</v>
      </c>
      <c r="P68" s="254"/>
      <c r="Q68" s="254"/>
    </row>
    <row r="69" spans="1:17" ht="33">
      <c r="A69" s="255"/>
      <c r="B69" s="256"/>
      <c r="C69" s="257"/>
      <c r="D69" s="258"/>
      <c r="E69" s="258"/>
      <c r="F69" s="240"/>
      <c r="G69" s="259" t="s">
        <v>23</v>
      </c>
      <c r="H69" s="260">
        <f>[1]rincian!I116</f>
        <v>6428100</v>
      </c>
      <c r="I69" s="265">
        <f>H69/$H$100*100</f>
        <v>0.28821553954383022</v>
      </c>
      <c r="J69" s="266">
        <f>K69</f>
        <v>0</v>
      </c>
      <c r="K69" s="267">
        <f>M69/H69*100</f>
        <v>0</v>
      </c>
      <c r="L69" s="266">
        <f>J69*H69/$H$100</f>
        <v>0</v>
      </c>
      <c r="M69" s="260">
        <f>[1]RekapRFK!L14</f>
        <v>0</v>
      </c>
      <c r="N69" s="266">
        <f>M69/$H$100*100%</f>
        <v>0</v>
      </c>
      <c r="O69" s="260">
        <f>H69-M69</f>
        <v>6428100</v>
      </c>
      <c r="P69" s="268"/>
      <c r="Q69" s="268"/>
    </row>
    <row r="70" spans="1:17" ht="33">
      <c r="A70" s="255"/>
      <c r="B70" s="256"/>
      <c r="C70" s="257"/>
      <c r="D70" s="258"/>
      <c r="E70" s="258"/>
      <c r="F70" s="240"/>
      <c r="G70" s="259" t="str">
        <f>[1]Sheet1!B15</f>
        <v>Koordinasi dan Penyusunan Laporan Keuangan Bulanan/ Triwulanan/ Semesteran SKPD</v>
      </c>
      <c r="H70" s="260">
        <f>[1]rincian!I143</f>
        <v>8172300</v>
      </c>
      <c r="I70" s="265">
        <f>H70/$H$100*100</f>
        <v>0.36641991472037522</v>
      </c>
      <c r="J70" s="266">
        <f>K70</f>
        <v>14.683748761058698</v>
      </c>
      <c r="K70" s="267">
        <f>M70/H70*100</f>
        <v>14.683748761058698</v>
      </c>
      <c r="L70" s="266">
        <f>J70*H70/$H$100</f>
        <v>5.3804179688025429E-2</v>
      </c>
      <c r="M70" s="260">
        <f>[1]RekapRFK!L15</f>
        <v>1200000</v>
      </c>
      <c r="N70" s="266">
        <f>M70/$H$100*100%</f>
        <v>5.3804179688025434E-4</v>
      </c>
      <c r="O70" s="260">
        <f>H70-M70</f>
        <v>6972300</v>
      </c>
      <c r="P70" s="268"/>
      <c r="Q70" s="268"/>
    </row>
    <row r="71" spans="1:17" ht="16.5">
      <c r="A71" s="255"/>
      <c r="B71" s="256"/>
      <c r="C71" s="257"/>
      <c r="D71" s="258"/>
      <c r="E71" s="258"/>
      <c r="F71" s="239" t="str">
        <f>[1]Sheet1!B16</f>
        <v>Administrasi Barang Milik Daerah pada Perangkat Daerah</v>
      </c>
      <c r="G71" s="259"/>
      <c r="H71" s="254">
        <f>H72</f>
        <v>8472700</v>
      </c>
      <c r="I71" s="251">
        <f>H71/$H$100*100</f>
        <v>0.37988889436894424</v>
      </c>
      <c r="J71" s="252">
        <f>K71</f>
        <v>14.163135718248022</v>
      </c>
      <c r="K71" s="253">
        <f>M71/H71*100</f>
        <v>14.163135718248022</v>
      </c>
      <c r="L71" s="252">
        <f>J71*H71/$H$100</f>
        <v>5.3804179688025436E-2</v>
      </c>
      <c r="M71" s="254">
        <f>SUM(M72)</f>
        <v>1200000</v>
      </c>
      <c r="N71" s="252">
        <f>M71/$H$100*100%</f>
        <v>5.3804179688025434E-4</v>
      </c>
      <c r="O71" s="254">
        <f>H71-M71</f>
        <v>7272700</v>
      </c>
      <c r="P71" s="268"/>
      <c r="Q71" s="268"/>
    </row>
    <row r="72" spans="1:17" ht="33">
      <c r="A72" s="255"/>
      <c r="B72" s="256"/>
      <c r="C72" s="257"/>
      <c r="D72" s="258"/>
      <c r="E72" s="258"/>
      <c r="F72" s="240"/>
      <c r="G72" s="259" t="str">
        <f>[1]RekapRFK!F16</f>
        <v>Rekonsiliasi dan Penyusunan Laporan Barang Milik Daerah pada SKPD</v>
      </c>
      <c r="H72" s="260">
        <f>[1]rincian!I171</f>
        <v>8472700</v>
      </c>
      <c r="I72" s="265">
        <f>H72/$H$100*100</f>
        <v>0.37988889436894424</v>
      </c>
      <c r="J72" s="266">
        <f>K72</f>
        <v>14.163135718248022</v>
      </c>
      <c r="K72" s="267">
        <f>M72/H72*100</f>
        <v>14.163135718248022</v>
      </c>
      <c r="L72" s="266">
        <f>J72*H72/$H$100</f>
        <v>5.3804179688025436E-2</v>
      </c>
      <c r="M72" s="260">
        <f>[1]RekapRFK!L16</f>
        <v>1200000</v>
      </c>
      <c r="N72" s="266">
        <f>M72/$H$100*100%</f>
        <v>5.3804179688025434E-4</v>
      </c>
      <c r="O72" s="260">
        <f>H72-M72</f>
        <v>7272700</v>
      </c>
      <c r="P72" s="268"/>
      <c r="Q72" s="268"/>
    </row>
    <row r="73" spans="1:17" ht="16.5">
      <c r="A73" s="236"/>
      <c r="B73" s="237"/>
      <c r="C73" s="238"/>
      <c r="D73" s="239"/>
      <c r="E73" s="239"/>
      <c r="F73" s="314" t="s">
        <v>24</v>
      </c>
      <c r="G73" s="315"/>
      <c r="H73" s="254">
        <f>H74+H75+H76</f>
        <v>112147000</v>
      </c>
      <c r="I73" s="251">
        <f>H73/$H$100*100</f>
        <v>5.0283144495608241</v>
      </c>
      <c r="J73" s="266">
        <v>0</v>
      </c>
      <c r="K73" s="267">
        <f>M73/H73*100</f>
        <v>34.9987070541343</v>
      </c>
      <c r="L73" s="252">
        <f>J73*H73/$H$100</f>
        <v>0</v>
      </c>
      <c r="M73" s="254">
        <f>SUM(M74:M76)</f>
        <v>39250000</v>
      </c>
      <c r="N73" s="252">
        <f>M73/$H$100*100%</f>
        <v>1.7598450439624984E-2</v>
      </c>
      <c r="O73" s="254">
        <f>H73-M73</f>
        <v>72897000</v>
      </c>
      <c r="P73" s="254"/>
      <c r="Q73" s="254"/>
    </row>
    <row r="74" spans="1:17" ht="16.5">
      <c r="A74" s="236"/>
      <c r="B74" s="237"/>
      <c r="C74" s="238"/>
      <c r="D74" s="239"/>
      <c r="E74" s="239"/>
      <c r="F74" s="240"/>
      <c r="G74" s="259" t="s">
        <v>25</v>
      </c>
      <c r="H74" s="260">
        <f>[1]rincian!I379</f>
        <v>37000000</v>
      </c>
      <c r="I74" s="265">
        <f>H74/$H$100*100</f>
        <v>1.6589622070474506</v>
      </c>
      <c r="J74" s="266">
        <f>[1]rincian!O379</f>
        <v>100</v>
      </c>
      <c r="K74" s="267">
        <f>M74/H74*100</f>
        <v>100</v>
      </c>
      <c r="L74" s="266">
        <f>J74*H74/$H$100</f>
        <v>1.6589622070474508</v>
      </c>
      <c r="M74" s="264">
        <f>[1]RekapRFK!L17</f>
        <v>37000000</v>
      </c>
      <c r="N74" s="266">
        <f>M74/$H$100*100%</f>
        <v>1.6589622070474506E-2</v>
      </c>
      <c r="O74" s="260">
        <f>H74-M74</f>
        <v>0</v>
      </c>
      <c r="P74" s="254"/>
      <c r="Q74" s="254"/>
    </row>
    <row r="75" spans="1:17" ht="33">
      <c r="A75" s="255"/>
      <c r="B75" s="256"/>
      <c r="C75" s="257"/>
      <c r="D75" s="258"/>
      <c r="E75" s="258"/>
      <c r="F75" s="258"/>
      <c r="G75" s="259" t="s">
        <v>26</v>
      </c>
      <c r="H75" s="260">
        <f>[1]rincian!I199</f>
        <v>4680000</v>
      </c>
      <c r="I75" s="265">
        <f>H75/$H$100*100</f>
        <v>0.20983630078329918</v>
      </c>
      <c r="J75" s="266">
        <f>K75</f>
        <v>0</v>
      </c>
      <c r="K75" s="267">
        <f>M75/H75*100</f>
        <v>0</v>
      </c>
      <c r="L75" s="266">
        <f>J75*H75/$H$100</f>
        <v>0</v>
      </c>
      <c r="M75" s="264">
        <f>[1]RekapRFK!L18</f>
        <v>0</v>
      </c>
      <c r="N75" s="266">
        <f>M75/$H$100*100%</f>
        <v>0</v>
      </c>
      <c r="O75" s="260">
        <f>H75-M75</f>
        <v>4680000</v>
      </c>
      <c r="P75" s="264"/>
      <c r="Q75" s="264"/>
    </row>
    <row r="76" spans="1:17" ht="33">
      <c r="A76" s="255"/>
      <c r="B76" s="256"/>
      <c r="C76" s="257"/>
      <c r="D76" s="258"/>
      <c r="E76" s="258"/>
      <c r="F76" s="258"/>
      <c r="G76" s="259" t="s">
        <v>27</v>
      </c>
      <c r="H76" s="260">
        <f>[1]rincian!I225</f>
        <v>70467000</v>
      </c>
      <c r="I76" s="265">
        <f>H76/$H$100*100</f>
        <v>3.1595159417300733</v>
      </c>
      <c r="J76" s="252">
        <v>0</v>
      </c>
      <c r="K76" s="253">
        <f>M76/H76*100</f>
        <v>3.1929839499340118</v>
      </c>
      <c r="L76" s="266">
        <f>J76*H76/$H$100</f>
        <v>0</v>
      </c>
      <c r="M76" s="264">
        <f>[1]RekapRFK!L19</f>
        <v>2250000</v>
      </c>
      <c r="N76" s="266">
        <f>M76/$H$100*100%</f>
        <v>1.0088283691504769E-3</v>
      </c>
      <c r="O76" s="260">
        <f>H76-M76</f>
        <v>68217000</v>
      </c>
      <c r="P76" s="264"/>
      <c r="Q76" s="264"/>
    </row>
    <row r="77" spans="1:17" ht="16.5">
      <c r="A77" s="255"/>
      <c r="B77" s="256"/>
      <c r="C77" s="257"/>
      <c r="D77" s="258"/>
      <c r="E77" s="258"/>
      <c r="F77" s="258" t="s">
        <v>266</v>
      </c>
      <c r="G77" s="259"/>
      <c r="H77" s="260"/>
      <c r="I77" s="265"/>
      <c r="J77" s="252"/>
      <c r="K77" s="253"/>
      <c r="L77" s="266"/>
      <c r="M77" s="264"/>
      <c r="N77" s="266"/>
      <c r="O77" s="260"/>
      <c r="P77" s="264"/>
      <c r="Q77" s="264"/>
    </row>
    <row r="78" spans="1:17" ht="16.5">
      <c r="A78" s="255"/>
      <c r="B78" s="256"/>
      <c r="C78" s="257"/>
      <c r="D78" s="258"/>
      <c r="E78" s="258"/>
      <c r="F78" s="258"/>
      <c r="G78" s="259" t="s">
        <v>269</v>
      </c>
      <c r="H78" s="260">
        <f>[1]rincian!I405</f>
        <v>12000000</v>
      </c>
      <c r="I78" s="265">
        <f>H78/$H$100*100</f>
        <v>0.53804179688025422</v>
      </c>
      <c r="J78" s="252"/>
      <c r="K78" s="253">
        <f>M78/H78*100</f>
        <v>0</v>
      </c>
      <c r="L78" s="266">
        <f>J78*H78/$H$100</f>
        <v>0</v>
      </c>
      <c r="M78" s="264"/>
      <c r="N78" s="266"/>
      <c r="O78" s="260"/>
      <c r="P78" s="264"/>
      <c r="Q78" s="264"/>
    </row>
    <row r="79" spans="1:17" ht="16.5">
      <c r="A79" s="236"/>
      <c r="B79" s="237"/>
      <c r="C79" s="238"/>
      <c r="D79" s="239"/>
      <c r="E79" s="239"/>
      <c r="F79" s="314" t="s">
        <v>28</v>
      </c>
      <c r="G79" s="315"/>
      <c r="H79" s="261">
        <f>H80+H81</f>
        <v>224199800</v>
      </c>
      <c r="I79" s="251">
        <f>H79/$H$100*100</f>
        <v>10.052405271016136</v>
      </c>
      <c r="J79" s="252">
        <f>K79</f>
        <v>9.3122295381173412</v>
      </c>
      <c r="K79" s="253">
        <f>M79/H79*100</f>
        <v>9.3122295381173412</v>
      </c>
      <c r="L79" s="252">
        <f>J79*H79/$H$100</f>
        <v>0.93610305293882923</v>
      </c>
      <c r="M79" s="261">
        <f>SUM(M80:M81)</f>
        <v>20878000</v>
      </c>
      <c r="N79" s="252">
        <f>M79/$H$100*100%</f>
        <v>9.3610305293882912E-3</v>
      </c>
      <c r="O79" s="254">
        <f>H79-M79</f>
        <v>203321800</v>
      </c>
      <c r="P79" s="261"/>
      <c r="Q79" s="261"/>
    </row>
    <row r="80" spans="1:17" ht="33">
      <c r="A80" s="255"/>
      <c r="B80" s="256"/>
      <c r="C80" s="257"/>
      <c r="D80" s="258"/>
      <c r="E80" s="258"/>
      <c r="F80" s="258"/>
      <c r="G80" s="259" t="s">
        <v>29</v>
      </c>
      <c r="H80" s="260">
        <f>[1]rincian!I282</f>
        <v>5450000</v>
      </c>
      <c r="I80" s="265">
        <f>H80/$H$100*100</f>
        <v>0.24436064941644886</v>
      </c>
      <c r="J80" s="266">
        <f>K80</f>
        <v>9.6880733944954134</v>
      </c>
      <c r="K80" s="267">
        <f>M80/H80*100</f>
        <v>9.6880733944954134</v>
      </c>
      <c r="L80" s="266">
        <f>J80*H80/$H$100</f>
        <v>2.367383906273119E-2</v>
      </c>
      <c r="M80" s="264">
        <f>[1]RekapRFK!L22</f>
        <v>528000</v>
      </c>
      <c r="N80" s="266">
        <f>M80/$H$100*100%</f>
        <v>2.3673839062731189E-4</v>
      </c>
      <c r="O80" s="260">
        <f>H80-M80</f>
        <v>4922000</v>
      </c>
      <c r="P80" s="264"/>
      <c r="Q80" s="264"/>
    </row>
    <row r="81" spans="1:17" ht="16.5">
      <c r="A81" s="255"/>
      <c r="B81" s="256"/>
      <c r="C81" s="257"/>
      <c r="D81" s="258"/>
      <c r="E81" s="258"/>
      <c r="F81" s="258"/>
      <c r="G81" s="259" t="s">
        <v>30</v>
      </c>
      <c r="H81" s="260">
        <f>[1]rincian!I257</f>
        <v>218749800</v>
      </c>
      <c r="I81" s="265">
        <f>H81/$H$100*100</f>
        <v>9.8080446215996879</v>
      </c>
      <c r="J81" s="266">
        <f>K81</f>
        <v>9.3028656483343077</v>
      </c>
      <c r="K81" s="267">
        <f>M81/H81*100</f>
        <v>9.3028656483343077</v>
      </c>
      <c r="L81" s="266">
        <f>J81*H81/$H$100</f>
        <v>0.9124292138760981</v>
      </c>
      <c r="M81" s="264">
        <f>[1]RekapRFK!L21</f>
        <v>20350000</v>
      </c>
      <c r="N81" s="266">
        <f>M81/$H$100*100%</f>
        <v>9.1242921387609793E-3</v>
      </c>
      <c r="O81" s="260">
        <f>H81-M81</f>
        <v>198399800</v>
      </c>
      <c r="P81" s="264"/>
      <c r="Q81" s="264"/>
    </row>
    <row r="82" spans="1:17" ht="38.25" customHeight="1">
      <c r="A82" s="236"/>
      <c r="B82" s="237"/>
      <c r="C82" s="238"/>
      <c r="D82" s="239"/>
      <c r="E82" s="239"/>
      <c r="F82" s="314" t="s">
        <v>31</v>
      </c>
      <c r="G82" s="315"/>
      <c r="H82" s="261">
        <f>H83+H84+H85</f>
        <v>59330000</v>
      </c>
      <c r="I82" s="251">
        <f>H82/$H$100*100</f>
        <v>2.6601683174087909</v>
      </c>
      <c r="J82" s="252">
        <f>K82</f>
        <v>22.622619248272375</v>
      </c>
      <c r="K82" s="253">
        <f>M82/H82*100</f>
        <v>22.622619248272375</v>
      </c>
      <c r="L82" s="252">
        <f>J82*H82/$H$100</f>
        <v>0.6017997498105645</v>
      </c>
      <c r="M82" s="261">
        <f>SUM(M83:M85)</f>
        <v>13422000</v>
      </c>
      <c r="N82" s="252">
        <f>M82/$H$100*100%</f>
        <v>6.0179974981056442E-3</v>
      </c>
      <c r="O82" s="254">
        <f>H82-M82</f>
        <v>45908000</v>
      </c>
      <c r="P82" s="261"/>
      <c r="Q82" s="261"/>
    </row>
    <row r="83" spans="1:17" ht="49.5">
      <c r="A83" s="255"/>
      <c r="B83" s="256"/>
      <c r="C83" s="257"/>
      <c r="D83" s="258"/>
      <c r="E83" s="258"/>
      <c r="F83" s="258"/>
      <c r="G83" s="259" t="s">
        <v>32</v>
      </c>
      <c r="H83" s="260">
        <f>[1]rincian!I306</f>
        <v>36770000</v>
      </c>
      <c r="I83" s="265">
        <f>H83/$H$100*100</f>
        <v>1.6486497392739126</v>
      </c>
      <c r="J83" s="266">
        <f>K83</f>
        <v>34.675006799020942</v>
      </c>
      <c r="K83" s="267">
        <f>M83/H83*100</f>
        <v>34.675006799020942</v>
      </c>
      <c r="L83" s="266">
        <f>J83*H83/$H$100</f>
        <v>0.57166940918527021</v>
      </c>
      <c r="M83" s="264">
        <f>[1]RekapRFK!L23</f>
        <v>12750000</v>
      </c>
      <c r="N83" s="266">
        <f>M83/$H$100*100%</f>
        <v>5.7166940918527021E-3</v>
      </c>
      <c r="O83" s="260">
        <f>H83-M83</f>
        <v>24020000</v>
      </c>
      <c r="P83" s="264"/>
      <c r="Q83" s="264"/>
    </row>
    <row r="84" spans="1:17" ht="49.5">
      <c r="A84" s="255"/>
      <c r="B84" s="256"/>
      <c r="C84" s="257"/>
      <c r="D84" s="258"/>
      <c r="E84" s="258"/>
      <c r="F84" s="258"/>
      <c r="G84" s="259" t="s">
        <v>33</v>
      </c>
      <c r="H84" s="260">
        <f>[1]RekapRFK!G24</f>
        <v>19640000</v>
      </c>
      <c r="I84" s="265">
        <f>H84/$H$100*100</f>
        <v>0.88059507422734962</v>
      </c>
      <c r="J84" s="266">
        <f>K84</f>
        <v>3.4215885947046845</v>
      </c>
      <c r="K84" s="267">
        <f>M84/H84*100</f>
        <v>3.4215885947046845</v>
      </c>
      <c r="L84" s="266">
        <f>J84*H84/$H$100</f>
        <v>3.0130340625294242E-2</v>
      </c>
      <c r="M84" s="260">
        <f>[1]RekapRFK!L24</f>
        <v>672000</v>
      </c>
      <c r="N84" s="266">
        <f>M84/$H$100*100%</f>
        <v>3.0130340625294242E-4</v>
      </c>
      <c r="O84" s="260">
        <f>H84-M84</f>
        <v>18968000</v>
      </c>
      <c r="P84" s="264"/>
      <c r="Q84" s="264"/>
    </row>
    <row r="85" spans="1:17" ht="16.5">
      <c r="A85" s="255"/>
      <c r="B85" s="256"/>
      <c r="C85" s="257"/>
      <c r="D85" s="258"/>
      <c r="E85" s="258"/>
      <c r="F85" s="258"/>
      <c r="G85" s="259" t="s">
        <v>34</v>
      </c>
      <c r="H85" s="260">
        <f>[1]RekapRFK!G25</f>
        <v>2920000</v>
      </c>
      <c r="I85" s="265">
        <f>H85/$H$100*100</f>
        <v>0.13092350390752855</v>
      </c>
      <c r="J85" s="266">
        <f>K85</f>
        <v>0</v>
      </c>
      <c r="K85" s="267">
        <f>M85/H85*100</f>
        <v>0</v>
      </c>
      <c r="L85" s="266">
        <f>J85*H85/$H$100</f>
        <v>0</v>
      </c>
      <c r="M85" s="260">
        <f>[1]RekapRFK!L25</f>
        <v>0</v>
      </c>
      <c r="N85" s="266">
        <f>M85/$H$100*100%</f>
        <v>0</v>
      </c>
      <c r="O85" s="260">
        <f>H85-M85</f>
        <v>2920000</v>
      </c>
      <c r="P85" s="264"/>
      <c r="Q85" s="264"/>
    </row>
    <row r="86" spans="1:17" ht="30.4" customHeight="1">
      <c r="A86" s="236"/>
      <c r="B86" s="237"/>
      <c r="C86" s="238">
        <v>2</v>
      </c>
      <c r="D86" s="239"/>
      <c r="E86" s="314" t="s">
        <v>35</v>
      </c>
      <c r="F86" s="314"/>
      <c r="G86" s="315"/>
      <c r="H86" s="254">
        <f>H87</f>
        <v>1352200</v>
      </c>
      <c r="I86" s="251">
        <f>H86/$H$100*100</f>
        <v>6.0628343145123324E-2</v>
      </c>
      <c r="J86" s="252">
        <f>K86</f>
        <v>0</v>
      </c>
      <c r="K86" s="253">
        <f>M86/H86*100</f>
        <v>0</v>
      </c>
      <c r="L86" s="252">
        <f>J86*H86/$H$100</f>
        <v>0</v>
      </c>
      <c r="M86" s="254">
        <f>M87</f>
        <v>0</v>
      </c>
      <c r="N86" s="252">
        <f>M86/$H$100*100%</f>
        <v>0</v>
      </c>
      <c r="O86" s="254">
        <f>H86-M86</f>
        <v>1352200</v>
      </c>
      <c r="P86" s="254"/>
      <c r="Q86" s="254"/>
    </row>
    <row r="87" spans="1:17" ht="36.6" customHeight="1">
      <c r="A87" s="236"/>
      <c r="B87" s="237"/>
      <c r="C87" s="238"/>
      <c r="D87" s="239"/>
      <c r="E87" s="239"/>
      <c r="F87" s="314" t="s">
        <v>36</v>
      </c>
      <c r="G87" s="315"/>
      <c r="H87" s="254">
        <f>SUM(H88)</f>
        <v>1352200</v>
      </c>
      <c r="I87" s="251">
        <f>H87/$H$100*100</f>
        <v>6.0628343145123324E-2</v>
      </c>
      <c r="J87" s="252">
        <f>K87</f>
        <v>0</v>
      </c>
      <c r="K87" s="253">
        <f>M87/H87*100</f>
        <v>0</v>
      </c>
      <c r="L87" s="252">
        <f>J87*H87/$H$100</f>
        <v>0</v>
      </c>
      <c r="M87" s="254">
        <f>SUM(M88)</f>
        <v>0</v>
      </c>
      <c r="N87" s="252">
        <f>M87/$H$100*100%</f>
        <v>0</v>
      </c>
      <c r="O87" s="254">
        <f>H87-M87</f>
        <v>1352200</v>
      </c>
      <c r="P87" s="254"/>
      <c r="Q87" s="254"/>
    </row>
    <row r="88" spans="1:17" ht="49.5">
      <c r="A88" s="255"/>
      <c r="B88" s="256"/>
      <c r="C88" s="257"/>
      <c r="D88" s="258"/>
      <c r="E88" s="258"/>
      <c r="F88" s="258"/>
      <c r="G88" s="259" t="s">
        <v>37</v>
      </c>
      <c r="H88" s="260">
        <f>[1]RekapRFK!G26</f>
        <v>1352200</v>
      </c>
      <c r="I88" s="265">
        <f>H88/$H$100*100</f>
        <v>6.0628343145123324E-2</v>
      </c>
      <c r="J88" s="266">
        <f>K88</f>
        <v>0</v>
      </c>
      <c r="K88" s="267">
        <f>M88/H88*100</f>
        <v>0</v>
      </c>
      <c r="L88" s="266">
        <f>J88*H88/$H$100</f>
        <v>0</v>
      </c>
      <c r="M88" s="264">
        <f>[1]RekapRFK!L26</f>
        <v>0</v>
      </c>
      <c r="N88" s="266">
        <f>M88/$H$100*100%</f>
        <v>0</v>
      </c>
      <c r="O88" s="260">
        <f>H88-M88</f>
        <v>1352200</v>
      </c>
      <c r="P88" s="264"/>
      <c r="Q88" s="264"/>
    </row>
    <row r="89" spans="1:17" ht="34.5" customHeight="1">
      <c r="A89" s="236"/>
      <c r="B89" s="237"/>
      <c r="C89" s="238">
        <v>3</v>
      </c>
      <c r="D89" s="239"/>
      <c r="E89" s="340" t="s">
        <v>38</v>
      </c>
      <c r="F89" s="340"/>
      <c r="G89" s="341"/>
      <c r="H89" s="254">
        <f>H90</f>
        <v>24972500</v>
      </c>
      <c r="I89" s="251">
        <f>H89/$H$100*100</f>
        <v>1.1196873977160124</v>
      </c>
      <c r="J89" s="252">
        <f>K89</f>
        <v>0</v>
      </c>
      <c r="K89" s="253">
        <f>M89/H89*100</f>
        <v>0</v>
      </c>
      <c r="L89" s="252">
        <f>J89*H89/$H$100</f>
        <v>0</v>
      </c>
      <c r="M89" s="254">
        <f>M90</f>
        <v>0</v>
      </c>
      <c r="N89" s="252">
        <f>M89/$H$100*100%</f>
        <v>0</v>
      </c>
      <c r="O89" s="254">
        <f>H89-M89</f>
        <v>24972500</v>
      </c>
      <c r="P89" s="254"/>
      <c r="Q89" s="254"/>
    </row>
    <row r="90" spans="1:17" ht="16.5">
      <c r="A90" s="255"/>
      <c r="B90" s="256"/>
      <c r="C90" s="257"/>
      <c r="D90" s="258"/>
      <c r="E90" s="258"/>
      <c r="F90" s="340" t="s">
        <v>39</v>
      </c>
      <c r="G90" s="341"/>
      <c r="H90" s="254">
        <f>SUM(H91:H92)</f>
        <v>24972500</v>
      </c>
      <c r="I90" s="251">
        <f>H90/$H$100*100</f>
        <v>1.1196873977160124</v>
      </c>
      <c r="J90" s="252">
        <f>K90</f>
        <v>0</v>
      </c>
      <c r="K90" s="253">
        <f>M90/H90*100</f>
        <v>0</v>
      </c>
      <c r="L90" s="252">
        <f>J90*H90/$H$100</f>
        <v>0</v>
      </c>
      <c r="M90" s="254">
        <f>SUM(M91:M92)</f>
        <v>0</v>
      </c>
      <c r="N90" s="252">
        <f>M90/$H$100*100%</f>
        <v>0</v>
      </c>
      <c r="O90" s="254">
        <f>H90-M90</f>
        <v>24972500</v>
      </c>
      <c r="P90" s="264"/>
      <c r="Q90" s="264"/>
    </row>
    <row r="91" spans="1:17" ht="33">
      <c r="A91" s="255"/>
      <c r="B91" s="256"/>
      <c r="C91" s="257"/>
      <c r="D91" s="258"/>
      <c r="E91" s="258"/>
      <c r="F91" s="258"/>
      <c r="G91" s="259" t="s">
        <v>40</v>
      </c>
      <c r="H91" s="260">
        <f>[1]RekapRFK!G27</f>
        <v>16180900</v>
      </c>
      <c r="I91" s="265">
        <f>H91/$H$100*100</f>
        <v>0.72550004259497558</v>
      </c>
      <c r="J91" s="266">
        <f>K91</f>
        <v>0</v>
      </c>
      <c r="K91" s="267">
        <f>M91/H91*100</f>
        <v>0</v>
      </c>
      <c r="L91" s="266">
        <f>J91*H91/$H$100</f>
        <v>0</v>
      </c>
      <c r="M91" s="264">
        <f>[1]RekapRFK!L27</f>
        <v>0</v>
      </c>
      <c r="N91" s="266">
        <f>M91/$H$100*100%</f>
        <v>0</v>
      </c>
      <c r="O91" s="260">
        <f>H91-M91</f>
        <v>16180900</v>
      </c>
      <c r="P91" s="264"/>
      <c r="Q91" s="264"/>
    </row>
    <row r="92" spans="1:17" ht="33">
      <c r="A92" s="255"/>
      <c r="B92" s="256"/>
      <c r="C92" s="257"/>
      <c r="D92" s="258"/>
      <c r="E92" s="258"/>
      <c r="F92" s="258"/>
      <c r="G92" s="259" t="str">
        <f>[1]RekapRFK!F28</f>
        <v>Peningkatan Efektifitas Kegiatan Pemberdayaan Masyarakat di Wilayah Kecamatan</v>
      </c>
      <c r="H92" s="260">
        <f>[1]RekapRFK!G28</f>
        <v>8791600</v>
      </c>
      <c r="I92" s="265">
        <f>H92/$H$100*100</f>
        <v>0.39418735512103703</v>
      </c>
      <c r="J92" s="266">
        <f>K92</f>
        <v>0</v>
      </c>
      <c r="K92" s="267">
        <f>M92/H92*100</f>
        <v>0</v>
      </c>
      <c r="L92" s="266">
        <f>J92*H92/$H$100</f>
        <v>0</v>
      </c>
      <c r="M92" s="264">
        <f>[1]RekapRFK!L28</f>
        <v>0</v>
      </c>
      <c r="N92" s="266">
        <f>M92/$H$100*100%</f>
        <v>0</v>
      </c>
      <c r="O92" s="260">
        <f>H92-M92</f>
        <v>8791600</v>
      </c>
      <c r="P92" s="264"/>
      <c r="Q92" s="264"/>
    </row>
    <row r="93" spans="1:17" ht="16.5">
      <c r="A93" s="236"/>
      <c r="B93" s="237"/>
      <c r="C93" s="238">
        <v>4</v>
      </c>
      <c r="D93" s="239"/>
      <c r="E93" s="340" t="s">
        <v>41</v>
      </c>
      <c r="F93" s="340"/>
      <c r="G93" s="341"/>
      <c r="H93" s="254">
        <f>H94</f>
        <v>15899500</v>
      </c>
      <c r="I93" s="251">
        <f>H93/$H$100*100</f>
        <v>0.71288296245813365</v>
      </c>
      <c r="J93" s="252">
        <f>K93</f>
        <v>0</v>
      </c>
      <c r="K93" s="253">
        <f>M93/H93*100</f>
        <v>0</v>
      </c>
      <c r="L93" s="252">
        <f>J93*H93/$H$100</f>
        <v>0</v>
      </c>
      <c r="M93" s="254">
        <f>M94</f>
        <v>0</v>
      </c>
      <c r="N93" s="252">
        <f>M93/$H$100*100%</f>
        <v>0</v>
      </c>
      <c r="O93" s="254">
        <f>H93-M93</f>
        <v>15899500</v>
      </c>
      <c r="P93" s="254"/>
      <c r="Q93" s="254"/>
    </row>
    <row r="94" spans="1:17" ht="36" customHeight="1">
      <c r="A94" s="255"/>
      <c r="B94" s="256"/>
      <c r="C94" s="257"/>
      <c r="D94" s="258"/>
      <c r="E94" s="258"/>
      <c r="F94" s="340" t="s">
        <v>42</v>
      </c>
      <c r="G94" s="341"/>
      <c r="H94" s="254">
        <f>H95+H96</f>
        <v>15899500</v>
      </c>
      <c r="I94" s="251">
        <f>H94/$H$100*100</f>
        <v>0.71288296245813365</v>
      </c>
      <c r="J94" s="252">
        <f>K94</f>
        <v>0</v>
      </c>
      <c r="K94" s="253">
        <f>M94/H94*100</f>
        <v>0</v>
      </c>
      <c r="L94" s="252">
        <f>J94*H94/$H$100</f>
        <v>0</v>
      </c>
      <c r="M94" s="254">
        <f>SUM(M95)</f>
        <v>0</v>
      </c>
      <c r="N94" s="252">
        <f>M94/$H$100*100%</f>
        <v>0</v>
      </c>
      <c r="O94" s="254">
        <f>H94-M94</f>
        <v>15899500</v>
      </c>
      <c r="P94" s="264"/>
      <c r="Q94" s="264"/>
    </row>
    <row r="95" spans="1:17" ht="33">
      <c r="A95" s="255"/>
      <c r="B95" s="256"/>
      <c r="C95" s="257"/>
      <c r="D95" s="258"/>
      <c r="E95" s="258"/>
      <c r="F95" s="258"/>
      <c r="G95" s="259" t="str">
        <f>[1]RekapRFK!F29</f>
        <v>Sinergitas dengan kepolisian Negara Republik Indonesia , Tentara Nasional Indonesia  dan Instansi vertikal di wiilayah Kecamatan</v>
      </c>
      <c r="H95" s="260">
        <f>[1]RekapRFK!G29</f>
        <v>9785500</v>
      </c>
      <c r="I95" s="265">
        <f>H95/$H$100*100</f>
        <v>0.43875066694764409</v>
      </c>
      <c r="J95" s="266">
        <f>K95</f>
        <v>0</v>
      </c>
      <c r="K95" s="267">
        <f>M95/H95*100</f>
        <v>0</v>
      </c>
      <c r="L95" s="266">
        <f>J95*H95/$H$100</f>
        <v>0</v>
      </c>
      <c r="M95" s="264">
        <f>[1]RekapRFK!L29</f>
        <v>0</v>
      </c>
      <c r="N95" s="266">
        <f>M95/$H$100*100%</f>
        <v>0</v>
      </c>
      <c r="O95" s="260">
        <f>H95-M95</f>
        <v>9785500</v>
      </c>
      <c r="P95" s="264"/>
      <c r="Q95" s="264"/>
    </row>
    <row r="96" spans="1:17" ht="33">
      <c r="A96" s="255"/>
      <c r="B96" s="256"/>
      <c r="C96" s="257"/>
      <c r="D96" s="258"/>
      <c r="E96" s="258"/>
      <c r="F96" s="258"/>
      <c r="G96" s="259" t="str">
        <f>[1]RekapRFK!F30</f>
        <v>Harmonisasi Hubungan Dengan Tokoh Agama dan Tokoh Masyarakat</v>
      </c>
      <c r="H96" s="260">
        <f>[1]RekapRFK!G30</f>
        <v>6114000</v>
      </c>
      <c r="I96" s="265"/>
      <c r="J96" s="266"/>
      <c r="K96" s="267"/>
      <c r="L96" s="266"/>
      <c r="M96" s="264"/>
      <c r="N96" s="266"/>
      <c r="O96" s="260"/>
      <c r="P96" s="264"/>
      <c r="Q96" s="264"/>
    </row>
    <row r="97" spans="1:19" ht="16.5">
      <c r="A97" s="236"/>
      <c r="B97" s="237"/>
      <c r="C97" s="238">
        <v>5</v>
      </c>
      <c r="D97" s="239"/>
      <c r="E97" s="314" t="s">
        <v>43</v>
      </c>
      <c r="F97" s="314"/>
      <c r="G97" s="315"/>
      <c r="H97" s="254">
        <f>H98</f>
        <v>60332700</v>
      </c>
      <c r="I97" s="251">
        <f>H97/$H$100*100</f>
        <v>2.7051261932197765</v>
      </c>
      <c r="J97" s="252">
        <f>K97</f>
        <v>0</v>
      </c>
      <c r="K97" s="253">
        <f>M97/H97*100</f>
        <v>0</v>
      </c>
      <c r="L97" s="252">
        <f>J97*H97/$H$100</f>
        <v>0</v>
      </c>
      <c r="M97" s="254">
        <f>M98</f>
        <v>0</v>
      </c>
      <c r="N97" s="252">
        <f>M97/$H$100*100%</f>
        <v>0</v>
      </c>
      <c r="O97" s="254">
        <f>H97-M97</f>
        <v>60332700</v>
      </c>
      <c r="P97" s="254"/>
      <c r="Q97" s="254"/>
    </row>
    <row r="98" spans="1:19" ht="31.5" customHeight="1">
      <c r="A98" s="236"/>
      <c r="B98" s="237"/>
      <c r="C98" s="238"/>
      <c r="D98" s="239"/>
      <c r="E98" s="239"/>
      <c r="F98" s="314" t="s">
        <v>44</v>
      </c>
      <c r="G98" s="315"/>
      <c r="H98" s="254">
        <f>SUM(H99)</f>
        <v>60332700</v>
      </c>
      <c r="I98" s="251">
        <f>H98/$H$100*100</f>
        <v>2.7051261932197765</v>
      </c>
      <c r="J98" s="252">
        <f>K98</f>
        <v>0</v>
      </c>
      <c r="K98" s="253">
        <f>M98/H98*100</f>
        <v>0</v>
      </c>
      <c r="L98" s="252">
        <f>J98*H98/$H$100</f>
        <v>0</v>
      </c>
      <c r="M98" s="254">
        <f>SUM(M99)</f>
        <v>0</v>
      </c>
      <c r="N98" s="252">
        <f>M98/$H$100*100%</f>
        <v>0</v>
      </c>
      <c r="O98" s="254">
        <f>H98-M98</f>
        <v>60332700</v>
      </c>
      <c r="P98" s="254"/>
      <c r="Q98" s="254"/>
    </row>
    <row r="99" spans="1:19" ht="115.5">
      <c r="A99" s="255"/>
      <c r="B99" s="256"/>
      <c r="C99" s="257"/>
      <c r="D99" s="258"/>
      <c r="E99" s="258"/>
      <c r="F99" s="258"/>
      <c r="G99" s="259" t="s">
        <v>45</v>
      </c>
      <c r="H99" s="260">
        <f>[1]RekapRFK!G31</f>
        <v>60332700</v>
      </c>
      <c r="I99" s="265">
        <f>H99/$H$100*100</f>
        <v>2.7051261932197765</v>
      </c>
      <c r="J99" s="266">
        <f>K99</f>
        <v>0</v>
      </c>
      <c r="K99" s="267">
        <f>M99/H99*100</f>
        <v>0</v>
      </c>
      <c r="L99" s="266">
        <f>J99*H99/$H$100</f>
        <v>0</v>
      </c>
      <c r="M99" s="264">
        <f>[1]RekapRFK!L31</f>
        <v>0</v>
      </c>
      <c r="N99" s="266">
        <f>M99/$H$100*100%</f>
        <v>0</v>
      </c>
      <c r="O99" s="260">
        <f>H99-M99</f>
        <v>60332700</v>
      </c>
      <c r="P99" s="264"/>
      <c r="Q99" s="264"/>
    </row>
    <row r="100" spans="1:19" ht="16.5">
      <c r="A100" s="324" t="s">
        <v>46</v>
      </c>
      <c r="B100" s="324"/>
      <c r="C100" s="324"/>
      <c r="D100" s="324"/>
      <c r="E100" s="324"/>
      <c r="F100" s="324"/>
      <c r="G100" s="324"/>
      <c r="H100" s="262">
        <f>H66+H68+H69+H70+H72+H74+H75+H76+H78+H80+H81+H83+H84+H85+H88+H91+H92+H95+H96+H99</f>
        <v>2230310000</v>
      </c>
      <c r="I100" s="262">
        <f>I64+I86+I89+I93+I97</f>
        <v>99.46195820311975</v>
      </c>
      <c r="J100" s="249">
        <f>K100</f>
        <v>10.803456784034507</v>
      </c>
      <c r="K100" s="249">
        <f>M100/H100*100</f>
        <v>10.803456784034507</v>
      </c>
      <c r="L100" s="269">
        <f>L64+L86+L89+L93+L97</f>
        <v>10.803456784034507</v>
      </c>
      <c r="M100" s="262">
        <f>M64+M86+M89+M93+M97</f>
        <v>240950577</v>
      </c>
      <c r="N100" s="270">
        <f>N97+N93+N86+N64+N89</f>
        <v>0.10803456784034507</v>
      </c>
      <c r="O100" s="262">
        <f>O63</f>
        <v>1989359423</v>
      </c>
      <c r="P100" s="271"/>
      <c r="Q100" s="271"/>
    </row>
    <row r="101" spans="1:19">
      <c r="S101" s="93"/>
    </row>
    <row r="102" spans="1:19">
      <c r="O102" t="str">
        <f>[1]rincian!P90</f>
        <v>Polebunging, 28 Februari 2025</v>
      </c>
      <c r="S102" s="274"/>
    </row>
    <row r="103" spans="1:19">
      <c r="H103" s="263"/>
      <c r="O103" s="272" t="str">
        <f>[1]RekapRFK!N35</f>
        <v>CAMAT BONTOMANAI</v>
      </c>
    </row>
    <row r="105" spans="1:19" ht="15">
      <c r="S105" s="35"/>
    </row>
    <row r="107" spans="1:19">
      <c r="O107" s="273" t="str">
        <f>[1]RekapRFK!N40</f>
        <v>ZULFIKRI,S.STP</v>
      </c>
    </row>
    <row r="108" spans="1:19">
      <c r="O108" t="str">
        <f>[1]RekapRFK!N41</f>
        <v>Nip. 19790818 199711 1 002</v>
      </c>
    </row>
  </sheetData>
  <mergeCells count="33">
    <mergeCell ref="E93:G93"/>
    <mergeCell ref="F94:G94"/>
    <mergeCell ref="F67:G67"/>
    <mergeCell ref="F73:G73"/>
    <mergeCell ref="F79:G79"/>
    <mergeCell ref="F82:G82"/>
    <mergeCell ref="E97:G97"/>
    <mergeCell ref="F98:G98"/>
    <mergeCell ref="A100:G100"/>
    <mergeCell ref="H58:H60"/>
    <mergeCell ref="I58:I60"/>
    <mergeCell ref="A58:C60"/>
    <mergeCell ref="D58:G60"/>
    <mergeCell ref="F87:G87"/>
    <mergeCell ref="E89:G89"/>
    <mergeCell ref="F90:G90"/>
    <mergeCell ref="E86:G86"/>
    <mergeCell ref="M59:N59"/>
    <mergeCell ref="A61:C61"/>
    <mergeCell ref="D61:G61"/>
    <mergeCell ref="D63:G63"/>
    <mergeCell ref="E64:G64"/>
    <mergeCell ref="J59:J60"/>
    <mergeCell ref="K59:K60"/>
    <mergeCell ref="L59:L60"/>
    <mergeCell ref="A52:Q52"/>
    <mergeCell ref="A53:Q53"/>
    <mergeCell ref="A54:Q54"/>
    <mergeCell ref="J58:K58"/>
    <mergeCell ref="L58:N58"/>
    <mergeCell ref="O58:O60"/>
    <mergeCell ref="P58:P60"/>
    <mergeCell ref="Q58:Q60"/>
  </mergeCells>
  <pageMargins left="0.70866141732283505" right="0.70866141732283505" top="0.74803149606299202" bottom="0.74803149606299202" header="0.31496062992126" footer="0.31496062992126"/>
  <pageSetup paperSize="5" scale="78" orientation="landscape" r:id="rId1"/>
  <rowBreaks count="2" manualBreakCount="2">
    <brk id="51" max="17" man="1"/>
    <brk id="8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B3D5D-A473-4C4D-874D-B38F6EE48A0B}">
  <sheetPr>
    <tabColor rgb="FFFF3300"/>
  </sheetPr>
  <dimension ref="B1:Z587"/>
  <sheetViews>
    <sheetView showWhiteSpace="0" view="pageBreakPreview" topLeftCell="A64" zoomScale="70" zoomScaleNormal="80" zoomScalePageLayoutView="75" workbookViewId="0">
      <selection activeCell="P560" sqref="P560"/>
    </sheetView>
  </sheetViews>
  <sheetFormatPr defaultColWidth="9.28515625" defaultRowHeight="15"/>
  <cols>
    <col min="1" max="1" width="2.28515625" style="103" customWidth="1"/>
    <col min="2" max="2" width="7" style="103" customWidth="1"/>
    <col min="3" max="3" width="8.5703125" style="103" customWidth="1"/>
    <col min="4" max="4" width="2.7109375" style="103" customWidth="1"/>
    <col min="5" max="5" width="43.140625" style="103" customWidth="1"/>
    <col min="6" max="6" width="9.28515625" style="104" customWidth="1"/>
    <col min="7" max="7" width="14.28515625" style="103" customWidth="1"/>
    <col min="8" max="8" width="16.7109375" style="103" customWidth="1"/>
    <col min="9" max="9" width="16.140625" style="103" customWidth="1"/>
    <col min="10" max="10" width="9.7109375" style="103" customWidth="1"/>
    <col min="11" max="11" width="12" style="103" customWidth="1"/>
    <col min="12" max="12" width="8.42578125" style="103" customWidth="1"/>
    <col min="13" max="13" width="7.7109375" style="103" customWidth="1"/>
    <col min="14" max="14" width="7" style="103" customWidth="1"/>
    <col min="15" max="15" width="9.28515625" style="103" customWidth="1"/>
    <col min="16" max="16" width="15.5703125" style="103" customWidth="1"/>
    <col min="17" max="17" width="11.42578125" style="103" customWidth="1"/>
    <col min="18" max="18" width="16.5703125" style="103" customWidth="1"/>
    <col min="19" max="19" width="1.5703125" style="103" customWidth="1"/>
    <col min="20" max="20" width="18.7109375" style="103" customWidth="1"/>
    <col min="21" max="21" width="25.28515625" style="103" customWidth="1"/>
    <col min="22" max="22" width="0.5703125" style="103" customWidth="1"/>
    <col min="23" max="25" width="18.7109375" style="103" customWidth="1"/>
    <col min="26" max="26" width="20.7109375" style="103" customWidth="1"/>
    <col min="27" max="16384" width="9.28515625" style="103"/>
  </cols>
  <sheetData>
    <row r="1" spans="2:19" ht="15.95" hidden="1" customHeight="1">
      <c r="B1" s="105" t="s">
        <v>47</v>
      </c>
      <c r="C1" s="106"/>
      <c r="D1" s="106"/>
      <c r="E1" s="107"/>
      <c r="F1" s="108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2:19" hidden="1">
      <c r="B2" s="110" t="s">
        <v>48</v>
      </c>
      <c r="C2" s="111"/>
      <c r="D2" s="111"/>
      <c r="E2" s="112"/>
      <c r="F2" s="108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2:19" ht="16.5" hidden="1">
      <c r="B3" s="109"/>
      <c r="C3" s="109"/>
      <c r="D3" s="109"/>
      <c r="E3" s="109"/>
      <c r="F3" s="108"/>
      <c r="G3" s="109"/>
      <c r="H3" s="407" t="s">
        <v>49</v>
      </c>
      <c r="I3" s="407"/>
      <c r="J3" s="407"/>
      <c r="K3" s="407"/>
      <c r="L3" s="113"/>
      <c r="M3" s="113"/>
      <c r="N3" s="109"/>
      <c r="O3" s="109"/>
      <c r="P3" s="109"/>
      <c r="Q3" s="109"/>
      <c r="R3" s="109"/>
      <c r="S3" s="109"/>
    </row>
    <row r="4" spans="2:19" ht="16.5" hidden="1">
      <c r="B4" s="109"/>
      <c r="C4" s="109"/>
      <c r="D4" s="109"/>
      <c r="E4" s="109"/>
      <c r="F4" s="108"/>
      <c r="G4" s="109"/>
      <c r="H4" s="407" t="s">
        <v>50</v>
      </c>
      <c r="I4" s="407"/>
      <c r="J4" s="407"/>
      <c r="K4" s="407"/>
      <c r="L4" s="113"/>
      <c r="M4" s="113"/>
      <c r="N4" s="109"/>
      <c r="O4" s="109"/>
      <c r="P4" s="109"/>
      <c r="Q4" s="109"/>
      <c r="R4" s="109"/>
      <c r="S4" s="109"/>
    </row>
    <row r="5" spans="2:19" ht="16.5" hidden="1">
      <c r="B5" s="109"/>
      <c r="C5" s="109"/>
      <c r="D5" s="109"/>
      <c r="E5" s="109"/>
      <c r="F5" s="108"/>
      <c r="G5" s="109"/>
      <c r="H5" s="407" t="s">
        <v>51</v>
      </c>
      <c r="I5" s="407"/>
      <c r="J5" s="407"/>
      <c r="K5" s="407"/>
      <c r="L5" s="113"/>
      <c r="M5" s="113"/>
      <c r="N5" s="109"/>
      <c r="O5" s="109"/>
      <c r="P5" s="109"/>
      <c r="Q5" s="109"/>
      <c r="R5" s="109"/>
      <c r="S5" s="109"/>
    </row>
    <row r="6" spans="2:19" ht="13.5" hidden="1" customHeight="1">
      <c r="B6" s="114" t="s">
        <v>52</v>
      </c>
      <c r="C6" s="114"/>
      <c r="D6" s="115" t="s">
        <v>3</v>
      </c>
      <c r="E6" s="109" t="s">
        <v>53</v>
      </c>
      <c r="F6" s="108"/>
      <c r="G6" s="109"/>
      <c r="H6" s="113"/>
      <c r="I6" s="113"/>
      <c r="J6" s="113"/>
      <c r="K6" s="113"/>
      <c r="L6" s="113"/>
      <c r="M6" s="113"/>
      <c r="N6" s="114"/>
      <c r="O6" s="114"/>
      <c r="P6" s="109"/>
      <c r="Q6" s="109"/>
      <c r="R6" s="109"/>
      <c r="S6" s="109"/>
    </row>
    <row r="7" spans="2:19" ht="13.5" hidden="1" customHeight="1">
      <c r="B7" s="114" t="s">
        <v>54</v>
      </c>
      <c r="C7" s="114"/>
      <c r="D7" s="115" t="s">
        <v>3</v>
      </c>
      <c r="E7" s="109" t="s">
        <v>55</v>
      </c>
      <c r="F7" s="108"/>
      <c r="G7" s="109"/>
      <c r="H7" s="113"/>
      <c r="I7" s="113"/>
      <c r="J7" s="113"/>
      <c r="K7" s="113"/>
      <c r="L7" s="113"/>
      <c r="M7" s="113"/>
      <c r="N7" s="114"/>
      <c r="O7" s="114"/>
      <c r="P7" s="109"/>
      <c r="Q7" s="109"/>
      <c r="R7" s="109"/>
      <c r="S7" s="109"/>
    </row>
    <row r="8" spans="2:19" ht="13.5" hidden="1" customHeight="1">
      <c r="B8" s="114" t="s">
        <v>56</v>
      </c>
      <c r="C8" s="114"/>
      <c r="D8" s="115" t="s">
        <v>3</v>
      </c>
      <c r="E8" s="109" t="s">
        <v>57</v>
      </c>
      <c r="F8" s="108"/>
      <c r="G8" s="109"/>
      <c r="H8" s="113"/>
      <c r="I8" s="113"/>
      <c r="J8" s="113"/>
      <c r="K8" s="113"/>
      <c r="L8" s="113"/>
      <c r="M8" s="109"/>
      <c r="N8" s="109"/>
      <c r="O8" s="109"/>
      <c r="P8" s="114"/>
      <c r="Q8" s="114"/>
      <c r="R8" s="109"/>
      <c r="S8" s="109"/>
    </row>
    <row r="9" spans="2:19" hidden="1">
      <c r="B9" s="114" t="s">
        <v>58</v>
      </c>
      <c r="C9" s="114"/>
      <c r="D9" s="115" t="s">
        <v>3</v>
      </c>
      <c r="E9" s="109" t="s">
        <v>59</v>
      </c>
      <c r="F9" s="108"/>
      <c r="G9" s="109"/>
      <c r="H9" s="109"/>
      <c r="I9" s="109"/>
      <c r="J9" s="109"/>
      <c r="K9" s="109"/>
      <c r="L9" s="109"/>
      <c r="M9" s="109"/>
      <c r="N9" s="109" t="s">
        <v>60</v>
      </c>
      <c r="O9" s="109"/>
      <c r="P9" s="109"/>
      <c r="Q9" s="109"/>
      <c r="R9" s="109"/>
      <c r="S9" s="109"/>
    </row>
    <row r="10" spans="2:19" hidden="1">
      <c r="B10" s="114"/>
      <c r="C10" s="114"/>
      <c r="D10" s="114"/>
      <c r="E10" s="109"/>
      <c r="F10" s="108"/>
      <c r="G10" s="109"/>
      <c r="H10" s="109"/>
      <c r="I10" s="109"/>
      <c r="J10" s="109"/>
      <c r="K10" s="109"/>
      <c r="L10" s="109"/>
      <c r="M10" s="109"/>
      <c r="N10" s="109"/>
      <c r="O10" s="109"/>
      <c r="P10" s="108"/>
      <c r="Q10" s="108"/>
      <c r="R10" s="109"/>
      <c r="S10" s="109"/>
    </row>
    <row r="11" spans="2:19" ht="26.65" hidden="1" customHeight="1">
      <c r="B11" s="371" t="s">
        <v>61</v>
      </c>
      <c r="C11" s="386" t="s">
        <v>62</v>
      </c>
      <c r="D11" s="387"/>
      <c r="E11" s="388"/>
      <c r="F11" s="442" t="s">
        <v>63</v>
      </c>
      <c r="G11" s="374" t="s">
        <v>64</v>
      </c>
      <c r="H11" s="375"/>
      <c r="I11" s="349" t="s">
        <v>65</v>
      </c>
      <c r="J11" s="349" t="s">
        <v>66</v>
      </c>
      <c r="K11" s="349" t="s">
        <v>67</v>
      </c>
      <c r="L11" s="349" t="s">
        <v>68</v>
      </c>
      <c r="M11" s="408" t="s">
        <v>69</v>
      </c>
      <c r="N11" s="409"/>
      <c r="O11" s="408" t="s">
        <v>70</v>
      </c>
      <c r="P11" s="410"/>
      <c r="Q11" s="410"/>
      <c r="R11" s="449" t="s">
        <v>71</v>
      </c>
      <c r="S11" s="109"/>
    </row>
    <row r="12" spans="2:19" hidden="1">
      <c r="B12" s="372"/>
      <c r="C12" s="389"/>
      <c r="D12" s="390"/>
      <c r="E12" s="391"/>
      <c r="F12" s="443"/>
      <c r="G12" s="347" t="s">
        <v>72</v>
      </c>
      <c r="H12" s="347" t="s">
        <v>73</v>
      </c>
      <c r="I12" s="411"/>
      <c r="J12" s="347"/>
      <c r="K12" s="347"/>
      <c r="L12" s="350"/>
      <c r="M12" s="347" t="s">
        <v>16</v>
      </c>
      <c r="N12" s="352" t="s">
        <v>15</v>
      </c>
      <c r="O12" s="352" t="s">
        <v>16</v>
      </c>
      <c r="P12" s="342" t="s">
        <v>15</v>
      </c>
      <c r="Q12" s="343"/>
      <c r="R12" s="450"/>
      <c r="S12" s="109"/>
    </row>
    <row r="13" spans="2:19" hidden="1">
      <c r="B13" s="373"/>
      <c r="C13" s="392"/>
      <c r="D13" s="393"/>
      <c r="E13" s="394"/>
      <c r="F13" s="444"/>
      <c r="G13" s="348"/>
      <c r="H13" s="348"/>
      <c r="I13" s="412"/>
      <c r="J13" s="348"/>
      <c r="K13" s="348"/>
      <c r="L13" s="351"/>
      <c r="M13" s="412"/>
      <c r="N13" s="348"/>
      <c r="O13" s="348"/>
      <c r="P13" s="130" t="s">
        <v>74</v>
      </c>
      <c r="Q13" s="157" t="s">
        <v>18</v>
      </c>
      <c r="R13" s="450"/>
      <c r="S13" s="109"/>
    </row>
    <row r="14" spans="2:19" hidden="1">
      <c r="B14" s="118">
        <v>1</v>
      </c>
      <c r="C14" s="344">
        <v>2</v>
      </c>
      <c r="D14" s="345"/>
      <c r="E14" s="346"/>
      <c r="F14" s="120">
        <v>3</v>
      </c>
      <c r="G14" s="121">
        <v>4</v>
      </c>
      <c r="H14" s="121">
        <v>5</v>
      </c>
      <c r="I14" s="121">
        <v>6</v>
      </c>
      <c r="J14" s="121">
        <v>7</v>
      </c>
      <c r="K14" s="121">
        <v>8</v>
      </c>
      <c r="L14" s="121">
        <v>9</v>
      </c>
      <c r="M14" s="121">
        <v>10</v>
      </c>
      <c r="N14" s="121">
        <v>11</v>
      </c>
      <c r="O14" s="121">
        <v>12</v>
      </c>
      <c r="P14" s="121">
        <v>13</v>
      </c>
      <c r="Q14" s="119">
        <v>14</v>
      </c>
      <c r="R14" s="158">
        <v>15</v>
      </c>
      <c r="S14" s="109"/>
    </row>
    <row r="15" spans="2:19" ht="20.45" hidden="1" customHeight="1">
      <c r="B15" s="122">
        <v>1</v>
      </c>
      <c r="C15" s="116" t="s">
        <v>75</v>
      </c>
      <c r="D15" s="109"/>
      <c r="E15" s="117"/>
      <c r="F15" s="123"/>
      <c r="G15" s="358" t="s">
        <v>76</v>
      </c>
      <c r="H15" s="358" t="s">
        <v>77</v>
      </c>
      <c r="I15" s="131">
        <v>0</v>
      </c>
      <c r="J15" s="132" t="s">
        <v>78</v>
      </c>
      <c r="K15" s="133" t="s">
        <v>78</v>
      </c>
      <c r="L15" s="134">
        <v>0</v>
      </c>
      <c r="M15" s="135">
        <v>0</v>
      </c>
      <c r="N15" s="136">
        <v>0</v>
      </c>
      <c r="O15" s="136">
        <f>L15*M15/100</f>
        <v>0</v>
      </c>
      <c r="P15" s="131">
        <v>0</v>
      </c>
      <c r="Q15" s="159">
        <f>L15*M15/100</f>
        <v>0</v>
      </c>
      <c r="R15" s="160">
        <f>I15-P15</f>
        <v>0</v>
      </c>
      <c r="S15" s="109"/>
    </row>
    <row r="16" spans="2:19" ht="22.15" hidden="1" customHeight="1">
      <c r="B16" s="122">
        <v>2</v>
      </c>
      <c r="C16" s="116" t="s">
        <v>79</v>
      </c>
      <c r="D16" s="109"/>
      <c r="E16" s="117"/>
      <c r="F16" s="123"/>
      <c r="G16" s="401"/>
      <c r="H16" s="401"/>
      <c r="I16" s="131">
        <v>0</v>
      </c>
      <c r="J16" s="132"/>
      <c r="K16" s="137"/>
      <c r="L16" s="134">
        <v>0</v>
      </c>
      <c r="M16" s="135">
        <v>0</v>
      </c>
      <c r="N16" s="136">
        <v>0</v>
      </c>
      <c r="O16" s="136">
        <f>L16*M16/100</f>
        <v>0</v>
      </c>
      <c r="P16" s="131">
        <v>0</v>
      </c>
      <c r="Q16" s="159">
        <f>L16*M16/100</f>
        <v>0</v>
      </c>
      <c r="R16" s="160">
        <f>I16-P16</f>
        <v>0</v>
      </c>
      <c r="S16" s="109"/>
    </row>
    <row r="17" spans="2:19" hidden="1">
      <c r="B17" s="125"/>
      <c r="C17" s="116"/>
      <c r="D17" s="109"/>
      <c r="E17" s="117"/>
      <c r="F17" s="123"/>
      <c r="G17" s="401"/>
      <c r="H17" s="401"/>
      <c r="I17" s="131"/>
      <c r="J17" s="132"/>
      <c r="K17" s="137"/>
      <c r="L17" s="138"/>
      <c r="M17" s="135"/>
      <c r="N17" s="136"/>
      <c r="O17" s="136"/>
      <c r="P17" s="131"/>
      <c r="Q17" s="159"/>
      <c r="R17" s="160"/>
      <c r="S17" s="109"/>
    </row>
    <row r="18" spans="2:19" hidden="1">
      <c r="B18" s="125"/>
      <c r="C18" s="116"/>
      <c r="D18" s="109"/>
      <c r="E18" s="117"/>
      <c r="F18" s="123"/>
      <c r="G18" s="401"/>
      <c r="H18" s="401"/>
      <c r="I18" s="131"/>
      <c r="J18" s="132"/>
      <c r="K18" s="137"/>
      <c r="L18" s="138"/>
      <c r="M18" s="135"/>
      <c r="N18" s="136"/>
      <c r="O18" s="136"/>
      <c r="P18" s="131"/>
      <c r="Q18" s="159"/>
      <c r="R18" s="160"/>
      <c r="S18" s="109"/>
    </row>
    <row r="19" spans="2:19" hidden="1">
      <c r="B19" s="125"/>
      <c r="C19" s="116"/>
      <c r="D19" s="109"/>
      <c r="E19" s="117"/>
      <c r="F19" s="123"/>
      <c r="G19" s="401"/>
      <c r="H19" s="401"/>
      <c r="I19" s="131"/>
      <c r="J19" s="132"/>
      <c r="K19" s="137"/>
      <c r="L19" s="138"/>
      <c r="M19" s="135"/>
      <c r="N19" s="136"/>
      <c r="O19" s="136"/>
      <c r="P19" s="131"/>
      <c r="Q19" s="159"/>
      <c r="R19" s="160"/>
      <c r="S19" s="109"/>
    </row>
    <row r="20" spans="2:19" hidden="1">
      <c r="B20" s="125"/>
      <c r="C20" s="116"/>
      <c r="D20" s="109"/>
      <c r="E20" s="117"/>
      <c r="F20" s="123"/>
      <c r="G20" s="401"/>
      <c r="H20" s="401"/>
      <c r="I20" s="131"/>
      <c r="J20" s="132"/>
      <c r="K20" s="137"/>
      <c r="L20" s="138"/>
      <c r="M20" s="135"/>
      <c r="N20" s="136"/>
      <c r="O20" s="136"/>
      <c r="P20" s="131"/>
      <c r="Q20" s="159"/>
      <c r="R20" s="160"/>
      <c r="S20" s="109"/>
    </row>
    <row r="21" spans="2:19" hidden="1">
      <c r="B21" s="125"/>
      <c r="C21" s="116"/>
      <c r="D21" s="109"/>
      <c r="E21" s="117"/>
      <c r="F21" s="123"/>
      <c r="G21" s="401"/>
      <c r="H21" s="401"/>
      <c r="I21" s="131"/>
      <c r="J21" s="132"/>
      <c r="K21" s="137"/>
      <c r="L21" s="138"/>
      <c r="M21" s="135"/>
      <c r="N21" s="136"/>
      <c r="O21" s="136"/>
      <c r="P21" s="131"/>
      <c r="Q21" s="159"/>
      <c r="R21" s="160"/>
      <c r="S21" s="109"/>
    </row>
    <row r="22" spans="2:19" hidden="1">
      <c r="B22" s="125"/>
      <c r="C22" s="116"/>
      <c r="D22" s="109"/>
      <c r="E22" s="117"/>
      <c r="F22" s="123"/>
      <c r="G22" s="401"/>
      <c r="H22" s="401"/>
      <c r="I22" s="131"/>
      <c r="J22" s="132"/>
      <c r="K22" s="137"/>
      <c r="L22" s="138"/>
      <c r="M22" s="135"/>
      <c r="N22" s="136"/>
      <c r="O22" s="136"/>
      <c r="P22" s="131"/>
      <c r="Q22" s="159"/>
      <c r="R22" s="160"/>
      <c r="S22" s="109"/>
    </row>
    <row r="23" spans="2:19" hidden="1">
      <c r="B23" s="125"/>
      <c r="C23" s="116"/>
      <c r="D23" s="109"/>
      <c r="E23" s="117"/>
      <c r="F23" s="123"/>
      <c r="G23" s="401"/>
      <c r="H23" s="401"/>
      <c r="I23" s="131"/>
      <c r="J23" s="132"/>
      <c r="K23" s="137"/>
      <c r="L23" s="138"/>
      <c r="M23" s="135"/>
      <c r="N23" s="136"/>
      <c r="O23" s="136"/>
      <c r="P23" s="131"/>
      <c r="Q23" s="159"/>
      <c r="R23" s="160"/>
      <c r="S23" s="109"/>
    </row>
    <row r="24" spans="2:19" hidden="1">
      <c r="B24" s="126"/>
      <c r="C24" s="127"/>
      <c r="D24" s="109"/>
      <c r="E24" s="117"/>
      <c r="F24" s="123"/>
      <c r="G24" s="359"/>
      <c r="H24" s="359"/>
      <c r="I24" s="131"/>
      <c r="J24" s="132"/>
      <c r="K24" s="132"/>
      <c r="L24" s="138"/>
      <c r="M24" s="139"/>
      <c r="N24" s="136"/>
      <c r="O24" s="136"/>
      <c r="P24" s="131"/>
      <c r="Q24" s="161"/>
      <c r="R24" s="162"/>
      <c r="S24" s="109"/>
    </row>
    <row r="25" spans="2:19" ht="21" hidden="1" thickBot="1">
      <c r="B25" s="363" t="s">
        <v>80</v>
      </c>
      <c r="C25" s="364"/>
      <c r="D25" s="364"/>
      <c r="E25" s="364"/>
      <c r="F25" s="364"/>
      <c r="G25" s="364"/>
      <c r="H25" s="365"/>
      <c r="I25" s="140">
        <f>SUM(I15:I24)</f>
        <v>0</v>
      </c>
      <c r="J25" s="141" t="s">
        <v>81</v>
      </c>
      <c r="K25" s="142"/>
      <c r="L25" s="143">
        <f>SUM(L15:L24)</f>
        <v>0</v>
      </c>
      <c r="M25" s="144"/>
      <c r="N25" s="144">
        <f>SUM(N15:N24)</f>
        <v>0</v>
      </c>
      <c r="O25" s="144">
        <f>SUM(O15:O23)</f>
        <v>0</v>
      </c>
      <c r="P25" s="145">
        <f>SUM(P15:P24)</f>
        <v>0</v>
      </c>
      <c r="Q25" s="163">
        <f>SUM(Q15:Q24)</f>
        <v>0</v>
      </c>
      <c r="R25" s="164">
        <f>SUM(R15:R24)</f>
        <v>0</v>
      </c>
      <c r="S25" s="109"/>
    </row>
    <row r="26" spans="2:19" hidden="1">
      <c r="B26" s="109"/>
      <c r="C26" s="109"/>
      <c r="D26" s="109"/>
      <c r="E26" s="109"/>
      <c r="F26" s="108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</row>
    <row r="27" spans="2:19" hidden="1">
      <c r="B27" s="109"/>
      <c r="C27" s="109"/>
      <c r="D27" s="109"/>
      <c r="E27" s="109"/>
      <c r="F27" s="108"/>
      <c r="G27" s="109"/>
      <c r="H27" s="109"/>
      <c r="I27" s="146"/>
      <c r="J27" s="109"/>
      <c r="K27" s="109"/>
      <c r="L27" s="109"/>
      <c r="M27" s="109"/>
      <c r="N27" s="109"/>
      <c r="O27" s="128"/>
      <c r="P27" s="128" t="s">
        <v>82</v>
      </c>
      <c r="Q27" s="109"/>
      <c r="R27" s="109"/>
      <c r="S27" s="109"/>
    </row>
    <row r="28" spans="2:19" hidden="1">
      <c r="B28" s="109"/>
      <c r="C28" s="109"/>
      <c r="D28" s="109"/>
      <c r="E28" s="109"/>
      <c r="F28" s="108"/>
      <c r="G28" s="109"/>
      <c r="H28" s="109"/>
      <c r="I28" s="109"/>
      <c r="J28" s="109"/>
      <c r="K28" s="109"/>
      <c r="L28" s="109"/>
      <c r="M28" s="109"/>
      <c r="N28" s="109"/>
      <c r="O28" s="147"/>
      <c r="P28" s="147" t="s">
        <v>83</v>
      </c>
      <c r="Q28" s="109"/>
      <c r="R28" s="109"/>
      <c r="S28" s="109"/>
    </row>
    <row r="29" spans="2:19" hidden="1">
      <c r="B29" s="109"/>
      <c r="C29" s="109"/>
      <c r="D29" s="109"/>
      <c r="E29" s="109"/>
      <c r="F29" s="108"/>
      <c r="G29" s="109"/>
      <c r="H29" s="109"/>
      <c r="I29" s="146"/>
      <c r="J29" s="109"/>
      <c r="K29" s="109"/>
      <c r="L29" s="109"/>
      <c r="M29" s="109"/>
      <c r="N29" s="109"/>
      <c r="O29" s="147"/>
      <c r="P29" s="147"/>
      <c r="Q29" s="109"/>
      <c r="R29" s="109"/>
      <c r="S29" s="109"/>
    </row>
    <row r="30" spans="2:19" hidden="1">
      <c r="B30" s="109"/>
      <c r="C30" s="109"/>
      <c r="D30" s="109"/>
      <c r="E30" s="109"/>
      <c r="F30" s="108"/>
      <c r="G30" s="109"/>
      <c r="H30" s="109"/>
      <c r="I30" s="109"/>
      <c r="J30" s="109"/>
      <c r="K30" s="109"/>
      <c r="L30" s="109"/>
      <c r="M30" s="109"/>
      <c r="N30" s="109"/>
      <c r="O30" s="147"/>
      <c r="P30" s="147"/>
      <c r="Q30" s="109"/>
      <c r="R30" s="109"/>
      <c r="S30" s="109"/>
    </row>
    <row r="31" spans="2:19" hidden="1">
      <c r="B31" s="109"/>
      <c r="C31" s="109"/>
      <c r="D31" s="109"/>
      <c r="E31" s="109"/>
      <c r="F31" s="108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</row>
    <row r="32" spans="2:19" hidden="1">
      <c r="B32" s="109"/>
      <c r="C32" s="109"/>
      <c r="D32" s="109"/>
      <c r="E32" s="109"/>
      <c r="F32" s="108"/>
      <c r="G32" s="109"/>
      <c r="H32" s="109"/>
      <c r="I32" s="109"/>
      <c r="J32" s="109"/>
      <c r="K32" s="109"/>
      <c r="L32" s="109"/>
      <c r="M32" s="109"/>
      <c r="N32" s="109"/>
      <c r="O32" s="148"/>
      <c r="P32" s="148" t="s">
        <v>84</v>
      </c>
      <c r="Q32" s="109"/>
      <c r="R32" s="109"/>
      <c r="S32" s="109"/>
    </row>
    <row r="33" spans="2:19" hidden="1">
      <c r="B33" s="109"/>
      <c r="C33" s="109"/>
      <c r="D33" s="109"/>
      <c r="E33" s="109"/>
      <c r="F33" s="108"/>
      <c r="G33" s="109"/>
      <c r="H33" s="109"/>
      <c r="I33" s="109"/>
      <c r="J33" s="109"/>
      <c r="K33" s="109"/>
      <c r="L33" s="109"/>
      <c r="M33" s="109"/>
      <c r="N33" s="109"/>
      <c r="O33" s="128"/>
      <c r="P33" s="276" t="s">
        <v>85</v>
      </c>
      <c r="Q33" s="109"/>
      <c r="R33" s="109"/>
      <c r="S33" s="109"/>
    </row>
    <row r="34" spans="2:19">
      <c r="B34" s="105" t="s">
        <v>47</v>
      </c>
      <c r="C34" s="106"/>
      <c r="D34" s="106"/>
      <c r="E34" s="107"/>
      <c r="F34" s="108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</row>
    <row r="35" spans="2:19">
      <c r="B35" s="110" t="s">
        <v>48</v>
      </c>
      <c r="C35" s="111"/>
      <c r="D35" s="111"/>
      <c r="E35" s="112"/>
      <c r="F35" s="108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</row>
    <row r="36" spans="2:19" ht="16.5">
      <c r="B36" s="109"/>
      <c r="C36" s="109"/>
      <c r="D36" s="109"/>
      <c r="E36" s="109"/>
      <c r="F36" s="108"/>
      <c r="G36" s="109"/>
      <c r="H36" s="407" t="s">
        <v>49</v>
      </c>
      <c r="I36" s="407"/>
      <c r="J36" s="407"/>
      <c r="K36" s="407"/>
      <c r="L36" s="113"/>
      <c r="M36" s="113"/>
      <c r="N36" s="109"/>
      <c r="O36" s="109"/>
      <c r="P36" s="109"/>
      <c r="Q36" s="109"/>
      <c r="R36" s="109"/>
      <c r="S36" s="109"/>
    </row>
    <row r="37" spans="2:19" ht="16.5">
      <c r="B37" s="109"/>
      <c r="C37" s="109"/>
      <c r="D37" s="109"/>
      <c r="E37" s="109"/>
      <c r="F37" s="108"/>
      <c r="G37" s="109"/>
      <c r="H37" s="407" t="s">
        <v>50</v>
      </c>
      <c r="I37" s="407"/>
      <c r="J37" s="407"/>
      <c r="K37" s="407"/>
      <c r="L37" s="113"/>
      <c r="M37" s="113"/>
      <c r="N37" s="109"/>
      <c r="O37" s="109"/>
      <c r="P37" s="109"/>
      <c r="Q37" s="109"/>
      <c r="R37" s="109"/>
      <c r="S37" s="109"/>
    </row>
    <row r="38" spans="2:19" ht="16.5">
      <c r="B38" s="109"/>
      <c r="C38" s="109"/>
      <c r="D38" s="109"/>
      <c r="E38" s="109"/>
      <c r="F38" s="108"/>
      <c r="G38" s="109"/>
      <c r="H38" s="407" t="s">
        <v>247</v>
      </c>
      <c r="I38" s="407"/>
      <c r="J38" s="407"/>
      <c r="K38" s="407"/>
      <c r="L38" s="113"/>
      <c r="M38" s="113"/>
      <c r="N38" s="109"/>
      <c r="O38" s="109"/>
      <c r="P38" s="109"/>
      <c r="Q38" s="109"/>
      <c r="R38" s="109"/>
      <c r="S38" s="109"/>
    </row>
    <row r="39" spans="2:19" ht="16.5">
      <c r="B39" s="114" t="s">
        <v>52</v>
      </c>
      <c r="C39" s="114"/>
      <c r="D39" s="115" t="s">
        <v>3</v>
      </c>
      <c r="E39" s="109" t="s">
        <v>53</v>
      </c>
      <c r="F39" s="108"/>
      <c r="G39" s="109"/>
      <c r="H39" s="113"/>
      <c r="I39" s="113"/>
      <c r="J39" s="113"/>
      <c r="K39" s="113"/>
      <c r="L39" s="113"/>
      <c r="M39" s="113"/>
      <c r="N39" s="114"/>
      <c r="O39" s="114"/>
      <c r="P39" s="109"/>
      <c r="Q39" s="109"/>
      <c r="R39" s="109"/>
      <c r="S39" s="109"/>
    </row>
    <row r="40" spans="2:19" ht="16.5">
      <c r="B40" s="114" t="s">
        <v>54</v>
      </c>
      <c r="C40" s="114"/>
      <c r="D40" s="115" t="s">
        <v>3</v>
      </c>
      <c r="E40" s="109" t="s">
        <v>55</v>
      </c>
      <c r="F40" s="108"/>
      <c r="G40" s="109"/>
      <c r="H40" s="113"/>
      <c r="I40" s="113"/>
      <c r="J40" s="113"/>
      <c r="K40" s="113"/>
      <c r="L40" s="113"/>
      <c r="M40" s="113"/>
      <c r="N40" s="114"/>
      <c r="O40" s="114"/>
      <c r="P40" s="109"/>
      <c r="Q40" s="109"/>
      <c r="R40" s="109"/>
      <c r="S40" s="109"/>
    </row>
    <row r="41" spans="2:19" ht="16.5">
      <c r="B41" s="114" t="s">
        <v>56</v>
      </c>
      <c r="C41" s="114"/>
      <c r="D41" s="115" t="s">
        <v>3</v>
      </c>
      <c r="E41" s="109" t="s">
        <v>86</v>
      </c>
      <c r="F41" s="108"/>
      <c r="G41" s="109"/>
      <c r="H41" s="113"/>
      <c r="I41" s="113"/>
      <c r="J41" s="113"/>
      <c r="K41" s="113"/>
      <c r="L41" s="113"/>
      <c r="M41" s="109"/>
      <c r="N41" s="109"/>
      <c r="O41" s="109"/>
      <c r="P41" s="114"/>
      <c r="Q41" s="114"/>
      <c r="R41" s="109"/>
      <c r="S41" s="109"/>
    </row>
    <row r="42" spans="2:19">
      <c r="B42" s="114" t="s">
        <v>58</v>
      </c>
      <c r="C42" s="114"/>
      <c r="D42" s="115" t="s">
        <v>3</v>
      </c>
      <c r="E42" s="109" t="s">
        <v>59</v>
      </c>
      <c r="F42" s="108"/>
      <c r="G42" s="109"/>
      <c r="H42" s="109"/>
      <c r="I42" s="109"/>
      <c r="J42" s="109"/>
      <c r="K42" s="109"/>
      <c r="L42" s="109"/>
      <c r="M42" s="109"/>
      <c r="N42" s="109" t="s">
        <v>270</v>
      </c>
      <c r="O42" s="109"/>
      <c r="P42" s="109"/>
      <c r="Q42" s="109"/>
      <c r="R42" s="109"/>
      <c r="S42" s="109"/>
    </row>
    <row r="43" spans="2:19" ht="15.75" thickBot="1">
      <c r="B43" s="114"/>
      <c r="C43" s="114"/>
      <c r="D43" s="114"/>
      <c r="E43" s="109"/>
      <c r="F43" s="108"/>
      <c r="G43" s="109"/>
      <c r="H43" s="109"/>
      <c r="I43" s="109"/>
      <c r="J43" s="109"/>
      <c r="K43" s="109"/>
      <c r="L43" s="109"/>
      <c r="M43" s="109"/>
      <c r="N43" s="109"/>
      <c r="O43" s="109"/>
      <c r="P43" s="108"/>
      <c r="Q43" s="108"/>
      <c r="R43" s="109"/>
      <c r="S43" s="109"/>
    </row>
    <row r="44" spans="2:19" ht="24.75" customHeight="1" thickTop="1">
      <c r="B44" s="371" t="s">
        <v>61</v>
      </c>
      <c r="C44" s="386" t="s">
        <v>62</v>
      </c>
      <c r="D44" s="387"/>
      <c r="E44" s="388"/>
      <c r="F44" s="442" t="s">
        <v>63</v>
      </c>
      <c r="G44" s="374" t="s">
        <v>64</v>
      </c>
      <c r="H44" s="375"/>
      <c r="I44" s="349" t="s">
        <v>65</v>
      </c>
      <c r="J44" s="349" t="s">
        <v>66</v>
      </c>
      <c r="K44" s="349" t="s">
        <v>67</v>
      </c>
      <c r="L44" s="349" t="s">
        <v>68</v>
      </c>
      <c r="M44" s="408" t="s">
        <v>69</v>
      </c>
      <c r="N44" s="409"/>
      <c r="O44" s="408" t="s">
        <v>70</v>
      </c>
      <c r="P44" s="410"/>
      <c r="Q44" s="410"/>
      <c r="R44" s="449" t="s">
        <v>71</v>
      </c>
      <c r="S44" s="109"/>
    </row>
    <row r="45" spans="2:19" ht="15" customHeight="1">
      <c r="B45" s="372"/>
      <c r="C45" s="389"/>
      <c r="D45" s="390"/>
      <c r="E45" s="391"/>
      <c r="F45" s="443"/>
      <c r="G45" s="347" t="s">
        <v>72</v>
      </c>
      <c r="H45" s="347" t="s">
        <v>73</v>
      </c>
      <c r="I45" s="411"/>
      <c r="J45" s="347"/>
      <c r="K45" s="347"/>
      <c r="L45" s="350"/>
      <c r="M45" s="347" t="s">
        <v>16</v>
      </c>
      <c r="N45" s="352" t="s">
        <v>15</v>
      </c>
      <c r="O45" s="352" t="s">
        <v>16</v>
      </c>
      <c r="P45" s="342" t="s">
        <v>15</v>
      </c>
      <c r="Q45" s="343"/>
      <c r="R45" s="450"/>
      <c r="S45" s="109"/>
    </row>
    <row r="46" spans="2:19">
      <c r="B46" s="373"/>
      <c r="C46" s="392"/>
      <c r="D46" s="393"/>
      <c r="E46" s="394"/>
      <c r="F46" s="444"/>
      <c r="G46" s="348"/>
      <c r="H46" s="348"/>
      <c r="I46" s="412"/>
      <c r="J46" s="348"/>
      <c r="K46" s="348"/>
      <c r="L46" s="351"/>
      <c r="M46" s="412"/>
      <c r="N46" s="348"/>
      <c r="O46" s="348"/>
      <c r="P46" s="130" t="s">
        <v>74</v>
      </c>
      <c r="Q46" s="157" t="s">
        <v>18</v>
      </c>
      <c r="R46" s="450"/>
      <c r="S46" s="109"/>
    </row>
    <row r="47" spans="2:19">
      <c r="B47" s="118">
        <v>1</v>
      </c>
      <c r="C47" s="344">
        <v>2</v>
      </c>
      <c r="D47" s="345"/>
      <c r="E47" s="346"/>
      <c r="F47" s="120">
        <v>3</v>
      </c>
      <c r="G47" s="121">
        <v>4</v>
      </c>
      <c r="H47" s="121">
        <v>5</v>
      </c>
      <c r="I47" s="149">
        <v>6</v>
      </c>
      <c r="J47" s="121">
        <v>7</v>
      </c>
      <c r="K47" s="121">
        <v>8</v>
      </c>
      <c r="L47" s="121">
        <v>9</v>
      </c>
      <c r="M47" s="121">
        <v>10</v>
      </c>
      <c r="N47" s="121">
        <v>11</v>
      </c>
      <c r="O47" s="121">
        <v>12</v>
      </c>
      <c r="P47" s="121">
        <v>13</v>
      </c>
      <c r="Q47" s="119">
        <v>14</v>
      </c>
      <c r="R47" s="165">
        <v>15</v>
      </c>
      <c r="S47" s="109"/>
    </row>
    <row r="48" spans="2:19">
      <c r="B48" s="122">
        <v>1</v>
      </c>
      <c r="C48" s="109" t="s">
        <v>75</v>
      </c>
      <c r="D48" s="109"/>
      <c r="E48" s="117"/>
      <c r="F48" s="123"/>
      <c r="G48" s="358" t="s">
        <v>76</v>
      </c>
      <c r="H48" s="358" t="s">
        <v>77</v>
      </c>
      <c r="I48" s="150">
        <v>1041200</v>
      </c>
      <c r="J48" s="132" t="s">
        <v>78</v>
      </c>
      <c r="K48" s="133" t="s">
        <v>78</v>
      </c>
      <c r="L48" s="134">
        <f>I48/I53*100</f>
        <v>7.4407569390846984</v>
      </c>
      <c r="M48" s="135">
        <f>P48/I48*100</f>
        <v>0</v>
      </c>
      <c r="N48" s="136">
        <f>P48/I48</f>
        <v>0</v>
      </c>
      <c r="O48" s="136">
        <f>L48*M48/100</f>
        <v>0</v>
      </c>
      <c r="P48" s="150"/>
      <c r="Q48" s="159">
        <f>L48*M48/100</f>
        <v>0</v>
      </c>
      <c r="R48" s="160">
        <f>I48-P48</f>
        <v>1041200</v>
      </c>
      <c r="S48" s="109"/>
    </row>
    <row r="49" spans="2:19" ht="15.75" thickBot="1">
      <c r="B49" s="122">
        <v>2</v>
      </c>
      <c r="C49" s="109" t="s">
        <v>87</v>
      </c>
      <c r="D49" s="109"/>
      <c r="E49" s="117"/>
      <c r="F49" s="123"/>
      <c r="G49" s="401"/>
      <c r="H49" s="401"/>
      <c r="I49" s="131">
        <v>795000</v>
      </c>
      <c r="J49" s="132"/>
      <c r="K49" s="137"/>
      <c r="L49" s="134">
        <f>I49/I53*100</f>
        <v>5.681330932167052</v>
      </c>
      <c r="M49" s="135">
        <f t="shared" ref="M49:M52" si="0">P49/I49*100</f>
        <v>0</v>
      </c>
      <c r="N49" s="136">
        <f t="shared" ref="N49:N52" si="1">P49/I49</f>
        <v>0</v>
      </c>
      <c r="O49" s="136">
        <f t="shared" ref="O49:O52" si="2">L49*M49/100</f>
        <v>0</v>
      </c>
      <c r="P49" s="131"/>
      <c r="Q49" s="159">
        <f t="shared" ref="Q49:Q52" si="3">L49*M49/100</f>
        <v>0</v>
      </c>
      <c r="R49" s="160">
        <f>I49-P49</f>
        <v>795000</v>
      </c>
      <c r="S49" s="109"/>
    </row>
    <row r="50" spans="2:19" ht="15.75" thickBot="1">
      <c r="B50" s="122">
        <v>3</v>
      </c>
      <c r="C50" s="109" t="s">
        <v>88</v>
      </c>
      <c r="D50" s="109"/>
      <c r="E50" s="117"/>
      <c r="F50" s="123"/>
      <c r="G50" s="401"/>
      <c r="H50" s="401"/>
      <c r="I50" s="151">
        <v>452000</v>
      </c>
      <c r="J50" s="132"/>
      <c r="K50" s="137"/>
      <c r="L50" s="134">
        <f>I50/I53*100</f>
        <v>3.2301403538861733</v>
      </c>
      <c r="M50" s="135">
        <f t="shared" si="0"/>
        <v>0</v>
      </c>
      <c r="N50" s="136">
        <f t="shared" si="1"/>
        <v>0</v>
      </c>
      <c r="O50" s="136">
        <f t="shared" si="2"/>
        <v>0</v>
      </c>
      <c r="P50" s="151"/>
      <c r="Q50" s="159">
        <f t="shared" si="3"/>
        <v>0</v>
      </c>
      <c r="R50" s="160">
        <f t="shared" ref="R50:R52" si="4">I50-P50</f>
        <v>452000</v>
      </c>
      <c r="S50" s="109"/>
    </row>
    <row r="51" spans="2:19" ht="15.75" thickBot="1">
      <c r="B51" s="122"/>
      <c r="C51" s="109" t="s">
        <v>248</v>
      </c>
      <c r="D51" s="109"/>
      <c r="E51" s="117"/>
      <c r="F51" s="123"/>
      <c r="G51" s="401"/>
      <c r="H51" s="401"/>
      <c r="I51" s="152">
        <v>4655000</v>
      </c>
      <c r="J51" s="132"/>
      <c r="K51" s="137"/>
      <c r="L51" s="134">
        <f>I51/I53*100</f>
        <v>33.266157848097649</v>
      </c>
      <c r="M51" s="135">
        <f t="shared" si="0"/>
        <v>0</v>
      </c>
      <c r="N51" s="136">
        <f t="shared" si="1"/>
        <v>0</v>
      </c>
      <c r="O51" s="136">
        <f t="shared" si="2"/>
        <v>0</v>
      </c>
      <c r="P51" s="279"/>
      <c r="Q51" s="159">
        <f t="shared" si="3"/>
        <v>0</v>
      </c>
      <c r="R51" s="160">
        <f>I51-P51</f>
        <v>4655000</v>
      </c>
      <c r="S51" s="109"/>
    </row>
    <row r="52" spans="2:19">
      <c r="B52" s="122">
        <v>5</v>
      </c>
      <c r="C52" s="109" t="s">
        <v>89</v>
      </c>
      <c r="D52" s="128"/>
      <c r="E52" s="129"/>
      <c r="F52" s="123"/>
      <c r="G52" s="401"/>
      <c r="H52" s="401"/>
      <c r="I52" s="152">
        <v>7050000</v>
      </c>
      <c r="J52" s="132"/>
      <c r="K52" s="137"/>
      <c r="L52" s="134">
        <f>I52/I53*100</f>
        <v>50.381613926764423</v>
      </c>
      <c r="M52" s="135">
        <f t="shared" si="0"/>
        <v>14.893617021276595</v>
      </c>
      <c r="N52" s="136">
        <f t="shared" si="1"/>
        <v>0.14893617021276595</v>
      </c>
      <c r="O52" s="136">
        <f t="shared" si="2"/>
        <v>7.5036446273904458</v>
      </c>
      <c r="P52" s="146">
        <v>1050000</v>
      </c>
      <c r="Q52" s="159">
        <f t="shared" si="3"/>
        <v>7.5036446273904458</v>
      </c>
      <c r="R52" s="160">
        <f t="shared" si="4"/>
        <v>6000000</v>
      </c>
      <c r="S52" s="109"/>
    </row>
    <row r="53" spans="2:19" ht="21" thickBot="1">
      <c r="B53" s="363" t="s">
        <v>80</v>
      </c>
      <c r="C53" s="364"/>
      <c r="D53" s="364"/>
      <c r="E53" s="364"/>
      <c r="F53" s="364"/>
      <c r="G53" s="364"/>
      <c r="H53" s="365"/>
      <c r="I53" s="140">
        <f>SUM(I48:I52)</f>
        <v>13993200</v>
      </c>
      <c r="J53" s="141" t="s">
        <v>81</v>
      </c>
      <c r="K53" s="142"/>
      <c r="L53" s="143">
        <f>SUM(L48:L52)</f>
        <v>100</v>
      </c>
      <c r="M53" s="153"/>
      <c r="N53" s="144">
        <f>SUM(N48:N52)</f>
        <v>0.14893617021276595</v>
      </c>
      <c r="O53" s="144">
        <f>SUM(O48:O52)</f>
        <v>7.5036446273904458</v>
      </c>
      <c r="P53" s="154">
        <f>SUM(P48:P52)</f>
        <v>1050000</v>
      </c>
      <c r="Q53" s="163">
        <f>SUM(Q48:Q52)</f>
        <v>7.5036446273904458</v>
      </c>
      <c r="R53" s="164">
        <f>SUM(R48:R52)</f>
        <v>12943200</v>
      </c>
      <c r="S53" s="109"/>
    </row>
    <row r="54" spans="2:19" ht="15.75" thickTop="1">
      <c r="B54" s="109"/>
      <c r="C54" s="109"/>
      <c r="D54" s="109"/>
      <c r="E54" s="109"/>
      <c r="F54" s="108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</row>
    <row r="55" spans="2:19">
      <c r="B55" s="109"/>
      <c r="C55" s="109"/>
      <c r="D55" s="109"/>
      <c r="E55" s="109"/>
      <c r="F55" s="108"/>
      <c r="G55" s="109"/>
      <c r="H55" s="109"/>
      <c r="I55" s="146"/>
      <c r="J55" s="109"/>
      <c r="K55" s="109"/>
      <c r="L55" s="109"/>
      <c r="M55" s="109"/>
      <c r="N55" s="109"/>
      <c r="O55" s="128"/>
      <c r="P55" s="128" t="s">
        <v>251</v>
      </c>
      <c r="Q55" s="109"/>
      <c r="R55" s="109"/>
      <c r="S55" s="109"/>
    </row>
    <row r="56" spans="2:19">
      <c r="B56" s="109"/>
      <c r="C56" s="109"/>
      <c r="D56" s="109"/>
      <c r="E56" s="109"/>
      <c r="F56" s="108"/>
      <c r="G56" s="109"/>
      <c r="H56" s="109"/>
      <c r="I56" s="109"/>
      <c r="J56" s="109"/>
      <c r="K56" s="109"/>
      <c r="L56" s="109"/>
      <c r="M56" s="109"/>
      <c r="N56" s="109"/>
      <c r="O56" s="147"/>
      <c r="P56" s="147" t="str">
        <f>P91</f>
        <v>P P T K,</v>
      </c>
      <c r="Q56" s="109"/>
      <c r="R56" s="109"/>
      <c r="S56" s="109"/>
    </row>
    <row r="57" spans="2:19">
      <c r="B57" s="109"/>
      <c r="C57" s="109"/>
      <c r="D57" s="109"/>
      <c r="E57" s="109"/>
      <c r="F57" s="108"/>
      <c r="G57" s="109"/>
      <c r="H57" s="109"/>
      <c r="I57" s="155"/>
      <c r="J57" s="109"/>
      <c r="K57" s="109"/>
      <c r="L57" s="109"/>
      <c r="M57" s="109"/>
      <c r="N57" s="109"/>
      <c r="O57" s="147"/>
      <c r="P57" s="147"/>
      <c r="Q57" s="109"/>
      <c r="R57" s="109"/>
      <c r="S57" s="109"/>
    </row>
    <row r="58" spans="2:19">
      <c r="B58" s="109"/>
      <c r="C58" s="109"/>
      <c r="D58" s="109"/>
      <c r="E58" s="109"/>
      <c r="F58" s="108"/>
      <c r="G58" s="109"/>
      <c r="H58" s="109"/>
      <c r="I58" s="109"/>
      <c r="J58" s="109"/>
      <c r="K58" s="109"/>
      <c r="L58" s="109"/>
      <c r="M58" s="109"/>
      <c r="N58" s="109"/>
      <c r="O58" s="147"/>
      <c r="P58" s="147"/>
      <c r="Q58" s="109"/>
      <c r="R58" s="109"/>
      <c r="S58" s="109"/>
    </row>
    <row r="59" spans="2:19">
      <c r="B59" s="109"/>
      <c r="C59" s="109"/>
      <c r="D59" s="109"/>
      <c r="E59" s="109"/>
      <c r="F59" s="108"/>
      <c r="G59" s="109"/>
      <c r="H59" s="109"/>
      <c r="I59" s="156"/>
      <c r="J59" s="109"/>
      <c r="K59" s="109"/>
      <c r="L59" s="109"/>
      <c r="M59" s="109"/>
      <c r="N59" s="109"/>
      <c r="O59" s="109"/>
      <c r="P59" s="109"/>
      <c r="Q59" s="109"/>
      <c r="R59" s="109"/>
      <c r="S59" s="109"/>
    </row>
    <row r="60" spans="2:19">
      <c r="B60" s="109"/>
      <c r="C60" s="109"/>
      <c r="D60" s="109"/>
      <c r="E60" s="109"/>
      <c r="F60" s="108"/>
      <c r="G60" s="109"/>
      <c r="H60" s="109"/>
      <c r="I60" s="109"/>
      <c r="J60" s="109"/>
      <c r="K60" s="109"/>
      <c r="L60" s="109"/>
      <c r="M60" s="109"/>
      <c r="N60" s="109"/>
      <c r="O60" s="148"/>
      <c r="P60" s="148" t="str">
        <f>P95</f>
        <v>ARMAN,S.Sos</v>
      </c>
      <c r="Q60" s="109"/>
      <c r="R60" s="109"/>
      <c r="S60" s="109"/>
    </row>
    <row r="61" spans="2:19">
      <c r="B61" s="109"/>
      <c r="C61" s="109"/>
      <c r="D61" s="109"/>
      <c r="E61" s="109"/>
      <c r="F61" s="108"/>
      <c r="G61" s="109"/>
      <c r="H61" s="109"/>
      <c r="I61" s="109"/>
      <c r="J61" s="109"/>
      <c r="K61" s="109"/>
      <c r="L61" s="109"/>
      <c r="M61" s="109"/>
      <c r="N61" s="109"/>
      <c r="O61" s="128"/>
      <c r="P61" s="276" t="str">
        <f>P96</f>
        <v>Nip. 197505242005021003</v>
      </c>
      <c r="Q61" s="109"/>
      <c r="R61" s="109"/>
      <c r="S61" s="109"/>
    </row>
    <row r="62" spans="2:19">
      <c r="B62" s="105" t="s">
        <v>47</v>
      </c>
      <c r="C62" s="106"/>
      <c r="D62" s="106"/>
      <c r="E62" s="107"/>
      <c r="F62" s="108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</row>
    <row r="63" spans="2:19">
      <c r="B63" s="110" t="s">
        <v>48</v>
      </c>
      <c r="C63" s="111"/>
      <c r="D63" s="111"/>
      <c r="E63" s="112"/>
      <c r="F63" s="108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</row>
    <row r="64" spans="2:19" ht="16.5">
      <c r="B64" s="109"/>
      <c r="C64" s="109"/>
      <c r="D64" s="109"/>
      <c r="E64" s="109"/>
      <c r="F64" s="108"/>
      <c r="G64" s="109"/>
      <c r="H64" s="407" t="s">
        <v>49</v>
      </c>
      <c r="I64" s="407"/>
      <c r="J64" s="407"/>
      <c r="K64" s="407"/>
      <c r="L64" s="113"/>
      <c r="M64" s="113"/>
      <c r="N64" s="109"/>
      <c r="O64" s="109"/>
      <c r="P64" s="109"/>
      <c r="Q64" s="109"/>
      <c r="R64" s="109"/>
      <c r="S64" s="109"/>
    </row>
    <row r="65" spans="2:25" ht="16.5">
      <c r="B65" s="109"/>
      <c r="C65" s="109"/>
      <c r="D65" s="109"/>
      <c r="E65" s="109"/>
      <c r="F65" s="108"/>
      <c r="G65" s="109"/>
      <c r="H65" s="407" t="s">
        <v>50</v>
      </c>
      <c r="I65" s="407"/>
      <c r="J65" s="407"/>
      <c r="K65" s="407"/>
      <c r="L65" s="113"/>
      <c r="M65" s="113"/>
      <c r="N65" s="109"/>
      <c r="O65" s="109"/>
      <c r="P65" s="109"/>
      <c r="Q65" s="109"/>
      <c r="R65" s="109"/>
      <c r="S65" s="109"/>
    </row>
    <row r="66" spans="2:25" ht="16.5">
      <c r="B66" s="109"/>
      <c r="C66" s="109"/>
      <c r="D66" s="109"/>
      <c r="E66" s="109"/>
      <c r="F66" s="108"/>
      <c r="G66" s="109"/>
      <c r="H66" s="407" t="str">
        <f>H38</f>
        <v>TAHUN ANGGARAN 2025</v>
      </c>
      <c r="I66" s="407"/>
      <c r="J66" s="407"/>
      <c r="K66" s="407"/>
      <c r="L66" s="113"/>
      <c r="M66" s="113"/>
      <c r="N66" s="109"/>
      <c r="O66" s="109"/>
      <c r="P66" s="109"/>
      <c r="Q66" s="109"/>
      <c r="R66" s="109"/>
      <c r="S66" s="109"/>
    </row>
    <row r="67" spans="2:25" ht="16.5">
      <c r="B67" s="114" t="s">
        <v>52</v>
      </c>
      <c r="C67" s="114"/>
      <c r="D67" s="115" t="s">
        <v>3</v>
      </c>
      <c r="E67" s="109" t="s">
        <v>53</v>
      </c>
      <c r="F67" s="108"/>
      <c r="G67" s="109"/>
      <c r="H67" s="113"/>
      <c r="I67" s="113"/>
      <c r="J67" s="113"/>
      <c r="K67" s="113"/>
      <c r="L67" s="113"/>
      <c r="M67" s="113"/>
      <c r="N67" s="114"/>
      <c r="O67" s="114"/>
      <c r="P67" s="109"/>
      <c r="Q67" s="109"/>
      <c r="R67" s="109"/>
      <c r="S67" s="109"/>
    </row>
    <row r="68" spans="2:25" ht="17.25" thickBot="1">
      <c r="B68" s="114" t="s">
        <v>54</v>
      </c>
      <c r="C68" s="114"/>
      <c r="D68" s="115" t="s">
        <v>3</v>
      </c>
      <c r="E68" s="109" t="s">
        <v>21</v>
      </c>
      <c r="F68" s="108"/>
      <c r="G68" s="109"/>
      <c r="H68" s="113"/>
      <c r="I68" s="113"/>
      <c r="J68" s="113"/>
      <c r="K68" s="113"/>
      <c r="L68" s="113"/>
      <c r="M68" s="113"/>
      <c r="N68" s="114"/>
      <c r="O68" s="114"/>
      <c r="P68" s="109"/>
      <c r="Q68" s="109"/>
      <c r="R68" s="109"/>
      <c r="S68" s="109"/>
      <c r="T68" s="175" t="s">
        <v>90</v>
      </c>
    </row>
    <row r="69" spans="2:25" ht="17.25" thickBot="1">
      <c r="B69" s="114" t="s">
        <v>56</v>
      </c>
      <c r="C69" s="114"/>
      <c r="D69" s="115" t="s">
        <v>3</v>
      </c>
      <c r="E69" s="109" t="s">
        <v>91</v>
      </c>
      <c r="F69" s="108"/>
      <c r="G69" s="109"/>
      <c r="H69" s="113"/>
      <c r="I69" s="113"/>
      <c r="J69" s="113"/>
      <c r="K69" s="113"/>
      <c r="L69" s="113"/>
      <c r="M69" s="109"/>
      <c r="N69" s="109"/>
      <c r="O69" s="109"/>
      <c r="P69" s="114"/>
      <c r="Q69" s="114"/>
      <c r="R69" s="109"/>
      <c r="S69" s="109"/>
    </row>
    <row r="70" spans="2:25" ht="15.75" thickBot="1">
      <c r="B70" s="114" t="s">
        <v>58</v>
      </c>
      <c r="C70" s="114"/>
      <c r="D70" s="115" t="s">
        <v>3</v>
      </c>
      <c r="E70" s="109" t="s">
        <v>92</v>
      </c>
      <c r="F70" s="108"/>
      <c r="G70" s="109"/>
      <c r="H70" s="109"/>
      <c r="I70" s="109"/>
      <c r="J70" s="109"/>
      <c r="K70" s="109"/>
      <c r="L70" s="109"/>
      <c r="M70" s="109"/>
      <c r="N70" s="109" t="s">
        <v>270</v>
      </c>
      <c r="O70" s="109"/>
      <c r="P70" s="109"/>
      <c r="Q70" s="109"/>
      <c r="R70" s="109"/>
      <c r="S70" s="109"/>
      <c r="T70" s="452" t="s">
        <v>93</v>
      </c>
      <c r="U70" s="176" t="s">
        <v>94</v>
      </c>
      <c r="V70" s="172">
        <v>66615400</v>
      </c>
      <c r="W70" s="177">
        <f>P76+V70</f>
        <v>188755300</v>
      </c>
    </row>
    <row r="71" spans="2:25" ht="15.75" thickBot="1">
      <c r="B71" s="114"/>
      <c r="C71" s="114"/>
      <c r="D71" s="114"/>
      <c r="E71" s="109"/>
      <c r="F71" s="108"/>
      <c r="G71" s="109"/>
      <c r="H71" s="109"/>
      <c r="I71" s="109"/>
      <c r="J71" s="109"/>
      <c r="K71" s="109"/>
      <c r="L71" s="109"/>
      <c r="M71" s="109"/>
      <c r="N71" s="109"/>
      <c r="O71" s="109"/>
      <c r="P71" s="108"/>
      <c r="Q71" s="108"/>
      <c r="R71" s="109"/>
      <c r="S71" s="109"/>
      <c r="T71" s="452"/>
      <c r="U71" t="s">
        <v>95</v>
      </c>
      <c r="V71" s="172">
        <v>7256846</v>
      </c>
      <c r="W71" s="177">
        <f>P77+V71</f>
        <v>20913598</v>
      </c>
    </row>
    <row r="72" spans="2:25" ht="25.5" customHeight="1" thickTop="1" thickBot="1">
      <c r="B72" s="371" t="s">
        <v>61</v>
      </c>
      <c r="C72" s="386" t="s">
        <v>62</v>
      </c>
      <c r="D72" s="387"/>
      <c r="E72" s="388"/>
      <c r="F72" s="442" t="s">
        <v>63</v>
      </c>
      <c r="G72" s="374" t="s">
        <v>64</v>
      </c>
      <c r="H72" s="375"/>
      <c r="I72" s="349" t="s">
        <v>65</v>
      </c>
      <c r="J72" s="349" t="s">
        <v>66</v>
      </c>
      <c r="K72" s="349" t="s">
        <v>67</v>
      </c>
      <c r="L72" s="349" t="s">
        <v>68</v>
      </c>
      <c r="M72" s="408" t="s">
        <v>69</v>
      </c>
      <c r="N72" s="409"/>
      <c r="O72" s="408" t="s">
        <v>70</v>
      </c>
      <c r="P72" s="410"/>
      <c r="Q72" s="410"/>
      <c r="R72" s="449" t="s">
        <v>71</v>
      </c>
      <c r="S72" s="109"/>
      <c r="T72" s="452"/>
      <c r="U72" t="s">
        <v>96</v>
      </c>
      <c r="V72" s="172">
        <v>5920000</v>
      </c>
      <c r="W72" s="177">
        <f>P78+V72</f>
        <v>17760000</v>
      </c>
    </row>
    <row r="73" spans="2:25" ht="15.75" thickBot="1">
      <c r="B73" s="372"/>
      <c r="C73" s="389"/>
      <c r="D73" s="390"/>
      <c r="E73" s="391"/>
      <c r="F73" s="443"/>
      <c r="G73" s="347" t="s">
        <v>72</v>
      </c>
      <c r="H73" s="347" t="s">
        <v>73</v>
      </c>
      <c r="I73" s="411"/>
      <c r="J73" s="347"/>
      <c r="K73" s="347"/>
      <c r="L73" s="350"/>
      <c r="M73" s="347" t="s">
        <v>16</v>
      </c>
      <c r="N73" s="352" t="s">
        <v>15</v>
      </c>
      <c r="O73" s="352" t="s">
        <v>16</v>
      </c>
      <c r="P73" s="342" t="s">
        <v>15</v>
      </c>
      <c r="Q73" s="343"/>
      <c r="R73" s="450"/>
      <c r="S73" s="109"/>
      <c r="T73" s="452" t="s">
        <v>97</v>
      </c>
      <c r="U73" t="s">
        <v>98</v>
      </c>
      <c r="V73" s="172">
        <v>1820000</v>
      </c>
      <c r="W73" s="177">
        <f>V73+P79</f>
        <v>4030000</v>
      </c>
    </row>
    <row r="74" spans="2:25" ht="15.75" thickBot="1">
      <c r="B74" s="373"/>
      <c r="C74" s="392"/>
      <c r="D74" s="393"/>
      <c r="E74" s="394"/>
      <c r="F74" s="444"/>
      <c r="G74" s="348"/>
      <c r="H74" s="348"/>
      <c r="I74" s="412"/>
      <c r="J74" s="348"/>
      <c r="K74" s="348"/>
      <c r="L74" s="351"/>
      <c r="M74" s="412"/>
      <c r="N74" s="348"/>
      <c r="O74" s="348"/>
      <c r="P74" s="130" t="s">
        <v>74</v>
      </c>
      <c r="Q74" s="157" t="s">
        <v>18</v>
      </c>
      <c r="R74" s="450"/>
      <c r="S74" s="109"/>
      <c r="T74" s="452"/>
      <c r="U74" t="s">
        <v>99</v>
      </c>
      <c r="V74" s="172">
        <v>4562460</v>
      </c>
      <c r="W74" s="177">
        <f>P80+V74</f>
        <v>11261033</v>
      </c>
    </row>
    <row r="75" spans="2:25" ht="15.75" thickBot="1">
      <c r="B75" s="118">
        <v>1</v>
      </c>
      <c r="C75" s="344">
        <v>2</v>
      </c>
      <c r="D75" s="345"/>
      <c r="E75" s="346"/>
      <c r="F75" s="120">
        <v>3</v>
      </c>
      <c r="G75" s="121">
        <v>4</v>
      </c>
      <c r="H75" s="121">
        <v>5</v>
      </c>
      <c r="I75" s="149">
        <v>6</v>
      </c>
      <c r="J75" s="121">
        <v>7</v>
      </c>
      <c r="K75" s="121">
        <v>8</v>
      </c>
      <c r="L75" s="121">
        <v>9</v>
      </c>
      <c r="M75" s="121">
        <v>10</v>
      </c>
      <c r="N75" s="121">
        <v>11</v>
      </c>
      <c r="O75" s="121">
        <v>12</v>
      </c>
      <c r="P75" s="121">
        <v>13</v>
      </c>
      <c r="Q75" s="119">
        <v>14</v>
      </c>
      <c r="R75" s="165">
        <v>15</v>
      </c>
      <c r="S75" s="109"/>
      <c r="T75" s="452"/>
      <c r="U75" t="s">
        <v>100</v>
      </c>
      <c r="V75" s="172">
        <v>1194</v>
      </c>
      <c r="W75" s="177">
        <f>V75+P82</f>
        <v>2796</v>
      </c>
    </row>
    <row r="76" spans="2:25" ht="15.75" thickBot="1">
      <c r="B76" s="122">
        <v>1</v>
      </c>
      <c r="C76" s="116" t="s">
        <v>101</v>
      </c>
      <c r="D76" s="109"/>
      <c r="E76" s="117"/>
      <c r="F76" s="123"/>
      <c r="G76" s="358" t="s">
        <v>76</v>
      </c>
      <c r="H76" s="358" t="s">
        <v>77</v>
      </c>
      <c r="I76" s="171">
        <v>856909000</v>
      </c>
      <c r="J76" s="132" t="s">
        <v>78</v>
      </c>
      <c r="K76" s="133" t="s">
        <v>78</v>
      </c>
      <c r="L76" s="134">
        <f>I76/I88*100</f>
        <v>50.915264912270274</v>
      </c>
      <c r="M76" s="135">
        <f>P76/I76*100</f>
        <v>14.253543841878191</v>
      </c>
      <c r="N76" s="136">
        <f>P76/I76</f>
        <v>0.14253543841878191</v>
      </c>
      <c r="O76" s="136">
        <f>L76*M76/100</f>
        <v>7.2572296064788668</v>
      </c>
      <c r="P76" s="172">
        <v>122139900</v>
      </c>
      <c r="Q76" s="159">
        <f>L76*M76/100</f>
        <v>7.2572296064788668</v>
      </c>
      <c r="R76" s="160">
        <f>I76-P76</f>
        <v>734769100</v>
      </c>
      <c r="S76" s="109"/>
      <c r="T76" s="452"/>
      <c r="U76" s="109"/>
      <c r="V76" s="109"/>
      <c r="W76" s="178">
        <v>81194300</v>
      </c>
      <c r="X76" s="177">
        <f>P76+W76</f>
        <v>203334200</v>
      </c>
      <c r="Y76" s="177">
        <v>475361550</v>
      </c>
    </row>
    <row r="77" spans="2:25">
      <c r="B77" s="122">
        <v>2</v>
      </c>
      <c r="C77" s="116" t="s">
        <v>102</v>
      </c>
      <c r="D77" s="109"/>
      <c r="E77" s="117"/>
      <c r="F77" s="123"/>
      <c r="G77" s="401"/>
      <c r="H77" s="401"/>
      <c r="I77" s="151">
        <v>102000000</v>
      </c>
      <c r="J77" s="132"/>
      <c r="K77" s="137"/>
      <c r="L77" s="134">
        <f>I77/I88*100</f>
        <v>6.0605700500888284</v>
      </c>
      <c r="M77" s="135">
        <f t="shared" ref="M77:M87" si="5">P77/I77*100</f>
        <v>13.388972549019606</v>
      </c>
      <c r="N77" s="136">
        <f t="shared" ref="N77:N87" si="6">P77/I77</f>
        <v>0.13388972549019607</v>
      </c>
      <c r="O77" s="136">
        <f t="shared" ref="O77:O87" si="7">L77*M77/100</f>
        <v>0.81144806032049699</v>
      </c>
      <c r="P77" s="172">
        <v>13656752</v>
      </c>
      <c r="Q77" s="159">
        <f t="shared" ref="Q77:Q87" si="8">L77*M77/100</f>
        <v>0.81144806032049699</v>
      </c>
      <c r="R77" s="160">
        <f>I77-P77</f>
        <v>88343248</v>
      </c>
      <c r="S77" s="109"/>
      <c r="T77" s="179">
        <f>P77+6755538</f>
        <v>20412290</v>
      </c>
      <c r="U77" s="109"/>
      <c r="V77" s="109"/>
      <c r="W77" s="178">
        <v>9297892</v>
      </c>
      <c r="X77" s="177">
        <f t="shared" ref="X77:X87" si="9">P77+W77</f>
        <v>22954644</v>
      </c>
      <c r="Y77" s="177">
        <v>52065447</v>
      </c>
    </row>
    <row r="78" spans="2:25">
      <c r="B78" s="122">
        <v>3</v>
      </c>
      <c r="C78" s="116" t="s">
        <v>103</v>
      </c>
      <c r="D78" s="109"/>
      <c r="E78" s="117"/>
      <c r="F78" s="123"/>
      <c r="G78" s="401"/>
      <c r="H78" s="401"/>
      <c r="I78" s="131">
        <v>90000000</v>
      </c>
      <c r="J78" s="132"/>
      <c r="K78" s="137"/>
      <c r="L78" s="134">
        <f>I78/I88*100</f>
        <v>5.3475618089019079</v>
      </c>
      <c r="M78" s="135">
        <f t="shared" si="5"/>
        <v>13.155555555555557</v>
      </c>
      <c r="N78" s="136">
        <f t="shared" si="6"/>
        <v>0.13155555555555556</v>
      </c>
      <c r="O78" s="136">
        <f t="shared" si="7"/>
        <v>0.70350146463776209</v>
      </c>
      <c r="P78" s="146">
        <v>11840000</v>
      </c>
      <c r="Q78" s="159">
        <f t="shared" si="8"/>
        <v>0.70350146463776209</v>
      </c>
      <c r="R78" s="160">
        <f t="shared" ref="R78:R87" si="10">I78-P78</f>
        <v>78160000</v>
      </c>
      <c r="S78" s="109"/>
      <c r="T78" s="179">
        <f>P78+5920000</f>
        <v>17760000</v>
      </c>
      <c r="U78" s="109"/>
      <c r="V78" s="109"/>
      <c r="W78" s="178">
        <v>6900000</v>
      </c>
      <c r="X78" s="177">
        <f t="shared" si="9"/>
        <v>18740000</v>
      </c>
      <c r="Y78" s="177">
        <v>41440000</v>
      </c>
    </row>
    <row r="79" spans="2:25" ht="15.75" thickBot="1">
      <c r="B79" s="122">
        <v>4</v>
      </c>
      <c r="C79" s="166" t="s">
        <v>104</v>
      </c>
      <c r="D79" s="128"/>
      <c r="E79" s="129"/>
      <c r="F79" s="123"/>
      <c r="G79" s="401"/>
      <c r="H79" s="401"/>
      <c r="I79" s="131">
        <v>22000000</v>
      </c>
      <c r="J79" s="132"/>
      <c r="K79" s="137"/>
      <c r="L79" s="134">
        <f>I79/I88*100</f>
        <v>1.3071817755093553</v>
      </c>
      <c r="M79" s="135">
        <f t="shared" si="5"/>
        <v>10.045454545454545</v>
      </c>
      <c r="N79" s="136">
        <f t="shared" si="6"/>
        <v>0.10045454545454545</v>
      </c>
      <c r="O79" s="136">
        <f t="shared" si="7"/>
        <v>0.13131235108525796</v>
      </c>
      <c r="P79" s="172">
        <v>2210000</v>
      </c>
      <c r="Q79" s="159">
        <f t="shared" si="8"/>
        <v>0.13131235108525796</v>
      </c>
      <c r="R79" s="160">
        <f t="shared" si="10"/>
        <v>19790000</v>
      </c>
      <c r="S79" s="109"/>
      <c r="T79" s="180">
        <f>P79+1105000</f>
        <v>3315000</v>
      </c>
      <c r="U79" s="128"/>
      <c r="V79" s="128"/>
      <c r="W79" s="178">
        <v>5560000</v>
      </c>
      <c r="X79" s="177">
        <f t="shared" si="9"/>
        <v>7770000</v>
      </c>
      <c r="Y79" s="177">
        <v>16480000</v>
      </c>
    </row>
    <row r="80" spans="2:25" ht="15.75" thickBot="1">
      <c r="B80" s="122">
        <v>5</v>
      </c>
      <c r="C80" s="166" t="s">
        <v>105</v>
      </c>
      <c r="D80" s="128"/>
      <c r="E80" s="129"/>
      <c r="F80" s="123"/>
      <c r="G80" s="401"/>
      <c r="H80" s="401"/>
      <c r="I80" s="151">
        <v>60000000</v>
      </c>
      <c r="J80" s="132"/>
      <c r="K80" s="137"/>
      <c r="L80" s="134">
        <f>I80/I88*100</f>
        <v>3.5650412059346057</v>
      </c>
      <c r="M80" s="135">
        <f t="shared" si="5"/>
        <v>11.164288333333333</v>
      </c>
      <c r="N80" s="136">
        <f t="shared" si="6"/>
        <v>0.11164288333333333</v>
      </c>
      <c r="O80" s="136">
        <f t="shared" si="7"/>
        <v>0.39801147943268317</v>
      </c>
      <c r="P80" s="172">
        <v>6698573</v>
      </c>
      <c r="Q80" s="159">
        <f t="shared" si="8"/>
        <v>0.39801147943268317</v>
      </c>
      <c r="R80" s="160">
        <f t="shared" si="10"/>
        <v>53301427</v>
      </c>
      <c r="S80" s="109"/>
      <c r="T80" s="180">
        <f>P80+3693420</f>
        <v>10391993</v>
      </c>
      <c r="U80" s="128"/>
      <c r="V80" s="128"/>
      <c r="W80" s="178">
        <v>5721180</v>
      </c>
      <c r="X80" s="177">
        <f t="shared" si="9"/>
        <v>12419753</v>
      </c>
      <c r="Y80" s="177">
        <v>32806260</v>
      </c>
    </row>
    <row r="81" spans="2:26">
      <c r="B81" s="122">
        <v>6</v>
      </c>
      <c r="C81" s="166" t="s">
        <v>106</v>
      </c>
      <c r="D81" s="128"/>
      <c r="E81" s="129"/>
      <c r="F81" s="123"/>
      <c r="G81" s="401"/>
      <c r="H81" s="401"/>
      <c r="I81" s="151">
        <v>3000000</v>
      </c>
      <c r="J81" s="132"/>
      <c r="K81" s="137"/>
      <c r="L81" s="134">
        <f>I81/I88*100</f>
        <v>0.17825206029673027</v>
      </c>
      <c r="M81" s="135">
        <f t="shared" si="5"/>
        <v>7.9098000000000006</v>
      </c>
      <c r="N81" s="136">
        <f t="shared" si="6"/>
        <v>7.9098000000000002E-2</v>
      </c>
      <c r="O81" s="136">
        <f t="shared" si="7"/>
        <v>1.4099381465350771E-2</v>
      </c>
      <c r="P81" s="172">
        <v>237294</v>
      </c>
      <c r="Q81" s="159">
        <f t="shared" si="8"/>
        <v>1.4099381465350771E-2</v>
      </c>
      <c r="R81" s="160">
        <f t="shared" si="10"/>
        <v>2762706</v>
      </c>
      <c r="S81" s="109"/>
      <c r="T81" s="180">
        <f>P81+66791</f>
        <v>304085</v>
      </c>
      <c r="U81" s="128"/>
      <c r="V81" s="128"/>
      <c r="W81" s="177"/>
      <c r="X81" s="177">
        <f t="shared" si="9"/>
        <v>237294</v>
      </c>
      <c r="Y81" s="177"/>
    </row>
    <row r="82" spans="2:26">
      <c r="B82" s="122">
        <v>7</v>
      </c>
      <c r="C82" s="166" t="s">
        <v>107</v>
      </c>
      <c r="D82" s="128"/>
      <c r="E82" s="129"/>
      <c r="F82" s="123"/>
      <c r="G82" s="401"/>
      <c r="H82" s="401"/>
      <c r="I82" s="131">
        <v>100000</v>
      </c>
      <c r="J82" s="132"/>
      <c r="K82" s="137"/>
      <c r="L82" s="134">
        <f>I82/I88*100</f>
        <v>5.9417353432243422E-3</v>
      </c>
      <c r="M82" s="135">
        <f t="shared" si="5"/>
        <v>1.6019999999999999</v>
      </c>
      <c r="N82" s="136">
        <f t="shared" si="6"/>
        <v>1.602E-2</v>
      </c>
      <c r="O82" s="136">
        <f t="shared" si="7"/>
        <v>9.5186600198453959E-5</v>
      </c>
      <c r="P82" s="172">
        <v>1602</v>
      </c>
      <c r="Q82" s="159">
        <f t="shared" si="8"/>
        <v>9.5186600198453959E-5</v>
      </c>
      <c r="R82" s="160">
        <f t="shared" si="10"/>
        <v>98398</v>
      </c>
      <c r="S82" s="109"/>
      <c r="T82" s="180">
        <f>P82+798</f>
        <v>2400</v>
      </c>
      <c r="U82" s="128"/>
      <c r="V82" s="128"/>
      <c r="W82" s="178">
        <v>810</v>
      </c>
      <c r="X82" s="177">
        <f t="shared" si="9"/>
        <v>2412</v>
      </c>
      <c r="Y82" s="177">
        <v>5850</v>
      </c>
    </row>
    <row r="83" spans="2:26" ht="15.75" thickBot="1">
      <c r="B83" s="167">
        <v>8</v>
      </c>
      <c r="C83" s="413" t="s">
        <v>108</v>
      </c>
      <c r="D83" s="414"/>
      <c r="E83" s="415"/>
      <c r="F83" s="123"/>
      <c r="G83" s="401"/>
      <c r="H83" s="401"/>
      <c r="I83" s="131">
        <v>65000000</v>
      </c>
      <c r="J83" s="132"/>
      <c r="K83" s="137"/>
      <c r="L83" s="134">
        <f>I83/I88*100</f>
        <v>3.8621279730958227</v>
      </c>
      <c r="M83" s="135">
        <f t="shared" si="5"/>
        <v>9.2213876923076921</v>
      </c>
      <c r="N83" s="136">
        <f t="shared" si="6"/>
        <v>9.2213876923076921E-2</v>
      </c>
      <c r="O83" s="136">
        <f t="shared" si="7"/>
        <v>0.35614179357223075</v>
      </c>
      <c r="P83" s="172">
        <v>5993902</v>
      </c>
      <c r="Q83" s="159">
        <f t="shared" si="8"/>
        <v>0.35614179357223075</v>
      </c>
      <c r="R83" s="160">
        <f t="shared" si="10"/>
        <v>59006098</v>
      </c>
      <c r="S83" s="109"/>
      <c r="T83" s="416">
        <f>P83+3629776</f>
        <v>9623678</v>
      </c>
      <c r="U83" s="414"/>
      <c r="V83" s="414"/>
      <c r="W83" s="178">
        <v>6213322</v>
      </c>
      <c r="X83" s="177">
        <f t="shared" si="9"/>
        <v>12207224</v>
      </c>
      <c r="Y83" s="177">
        <v>25720675</v>
      </c>
      <c r="Z83" s="177">
        <v>2656623</v>
      </c>
    </row>
    <row r="84" spans="2:26" ht="15.75" thickBot="1">
      <c r="B84" s="122">
        <v>9</v>
      </c>
      <c r="C84" s="413" t="s">
        <v>109</v>
      </c>
      <c r="D84" s="414"/>
      <c r="E84" s="415"/>
      <c r="F84" s="123"/>
      <c r="G84" s="401"/>
      <c r="H84" s="401"/>
      <c r="I84" s="151">
        <v>3000000</v>
      </c>
      <c r="J84" s="132"/>
      <c r="K84" s="137"/>
      <c r="L84" s="134">
        <f>I84/I88*100</f>
        <v>0.17825206029673027</v>
      </c>
      <c r="M84" s="135">
        <f t="shared" si="5"/>
        <v>9.7713000000000001</v>
      </c>
      <c r="N84" s="136">
        <f t="shared" si="6"/>
        <v>9.7712999999999994E-2</v>
      </c>
      <c r="O84" s="136">
        <f t="shared" si="7"/>
        <v>1.7417543567774404E-2</v>
      </c>
      <c r="P84" s="172">
        <v>293139</v>
      </c>
      <c r="Q84" s="159">
        <f t="shared" si="8"/>
        <v>1.7417543567774404E-2</v>
      </c>
      <c r="R84" s="160">
        <f t="shared" si="10"/>
        <v>2706861</v>
      </c>
      <c r="S84" s="109"/>
      <c r="T84" s="416">
        <f>P84+145210</f>
        <v>438349</v>
      </c>
      <c r="U84" s="414"/>
      <c r="V84" s="414"/>
      <c r="W84" s="178">
        <v>186679</v>
      </c>
      <c r="X84" s="177">
        <f t="shared" si="9"/>
        <v>479818</v>
      </c>
      <c r="Y84" s="177">
        <v>972802</v>
      </c>
    </row>
    <row r="85" spans="2:26">
      <c r="B85" s="167">
        <v>10</v>
      </c>
      <c r="C85" s="413" t="s">
        <v>110</v>
      </c>
      <c r="D85" s="414"/>
      <c r="E85" s="415"/>
      <c r="F85" s="123"/>
      <c r="G85" s="401"/>
      <c r="H85" s="401"/>
      <c r="I85" s="151">
        <v>7000000</v>
      </c>
      <c r="J85" s="132"/>
      <c r="K85" s="137"/>
      <c r="L85" s="134">
        <f>I85/I88*100</f>
        <v>0.41592147402570395</v>
      </c>
      <c r="M85" s="135">
        <f t="shared" si="5"/>
        <v>12.56307142857143</v>
      </c>
      <c r="N85" s="136">
        <f t="shared" si="6"/>
        <v>0.12563071428571429</v>
      </c>
      <c r="O85" s="136">
        <f t="shared" si="7"/>
        <v>5.2252511868616354E-2</v>
      </c>
      <c r="P85" s="172">
        <v>879415</v>
      </c>
      <c r="Q85" s="159">
        <f t="shared" si="8"/>
        <v>5.2252511868616354E-2</v>
      </c>
      <c r="R85" s="160">
        <f t="shared" si="10"/>
        <v>6120585</v>
      </c>
      <c r="S85" s="109"/>
      <c r="T85" s="416">
        <f>P85+435625</f>
        <v>1315040</v>
      </c>
      <c r="U85" s="414"/>
      <c r="V85" s="414"/>
      <c r="W85" s="178">
        <v>560041</v>
      </c>
      <c r="X85" s="177">
        <f t="shared" si="9"/>
        <v>1439456</v>
      </c>
      <c r="Y85" s="177">
        <v>2918415</v>
      </c>
    </row>
    <row r="86" spans="2:26" ht="27.75" customHeight="1">
      <c r="B86" s="167">
        <v>11</v>
      </c>
      <c r="C86" s="417" t="s">
        <v>249</v>
      </c>
      <c r="D86" s="418"/>
      <c r="E86" s="419"/>
      <c r="F86" s="123"/>
      <c r="G86" s="401"/>
      <c r="H86" s="401"/>
      <c r="I86" s="280">
        <v>6046000</v>
      </c>
      <c r="J86" s="132"/>
      <c r="K86" s="137"/>
      <c r="L86" s="134">
        <f>I86/I88*100</f>
        <v>0.35923731885134375</v>
      </c>
      <c r="M86" s="135">
        <f t="shared" si="5"/>
        <v>0</v>
      </c>
      <c r="N86" s="136">
        <f t="shared" si="6"/>
        <v>0</v>
      </c>
      <c r="O86" s="136">
        <f t="shared" si="7"/>
        <v>0</v>
      </c>
      <c r="P86" s="172">
        <v>0</v>
      </c>
      <c r="Q86" s="159">
        <f t="shared" si="8"/>
        <v>0</v>
      </c>
      <c r="R86" s="160">
        <f t="shared" si="10"/>
        <v>6046000</v>
      </c>
      <c r="S86" s="109"/>
      <c r="T86" s="278"/>
      <c r="U86" s="168"/>
      <c r="V86" s="168"/>
      <c r="W86" s="178"/>
      <c r="X86" s="177"/>
      <c r="Y86" s="177"/>
    </row>
    <row r="87" spans="2:26">
      <c r="B87" s="122">
        <v>12</v>
      </c>
      <c r="C87" s="413" t="s">
        <v>111</v>
      </c>
      <c r="D87" s="414"/>
      <c r="E87" s="415"/>
      <c r="F87" s="123"/>
      <c r="G87" s="401"/>
      <c r="H87" s="401"/>
      <c r="I87" s="131">
        <v>467955000</v>
      </c>
      <c r="J87" s="132"/>
      <c r="K87" s="137"/>
      <c r="L87" s="134">
        <f>I87/I88*100</f>
        <v>27.804647625385471</v>
      </c>
      <c r="M87" s="135">
        <f t="shared" si="5"/>
        <v>0</v>
      </c>
      <c r="N87" s="136">
        <f t="shared" si="6"/>
        <v>0</v>
      </c>
      <c r="O87" s="136">
        <f t="shared" si="7"/>
        <v>0</v>
      </c>
      <c r="P87" s="146">
        <v>0</v>
      </c>
      <c r="Q87" s="159">
        <f t="shared" si="8"/>
        <v>0</v>
      </c>
      <c r="R87" s="160">
        <f t="shared" si="10"/>
        <v>467955000</v>
      </c>
      <c r="S87" s="109"/>
      <c r="T87" s="413" t="s">
        <v>111</v>
      </c>
      <c r="U87" s="414"/>
      <c r="V87" s="414"/>
      <c r="W87" s="178">
        <v>40308496</v>
      </c>
      <c r="X87" s="177">
        <f t="shared" si="9"/>
        <v>40308496</v>
      </c>
      <c r="Y87" s="177">
        <v>101799106</v>
      </c>
      <c r="Z87" s="177">
        <v>41824542</v>
      </c>
    </row>
    <row r="88" spans="2:26" ht="21" thickBot="1">
      <c r="B88" s="363" t="s">
        <v>80</v>
      </c>
      <c r="C88" s="364"/>
      <c r="D88" s="364"/>
      <c r="E88" s="364"/>
      <c r="F88" s="364"/>
      <c r="G88" s="364"/>
      <c r="H88" s="365"/>
      <c r="I88" s="140">
        <f>SUM(I76:I87)</f>
        <v>1683010000</v>
      </c>
      <c r="J88" s="141" t="s">
        <v>81</v>
      </c>
      <c r="K88" s="142"/>
      <c r="L88" s="143">
        <f>SUM(L76:L87)</f>
        <v>100</v>
      </c>
      <c r="M88" s="153"/>
      <c r="N88" s="144">
        <f>SUM(N76:N87)</f>
        <v>1.0307537394612034</v>
      </c>
      <c r="O88" s="144">
        <f>SUM(O76:O87)</f>
        <v>9.7415093790292371</v>
      </c>
      <c r="P88" s="154">
        <f>SUM(P76:P87)</f>
        <v>163950577</v>
      </c>
      <c r="Q88" s="163">
        <f>SUM(Q76:Q87)</f>
        <v>9.7415093790292371</v>
      </c>
      <c r="R88" s="164">
        <f>SUM(R76:R87)</f>
        <v>1519059423</v>
      </c>
      <c r="S88" s="109"/>
      <c r="W88" s="177">
        <f>SUM(W76:W87)</f>
        <v>155942720</v>
      </c>
      <c r="X88" s="177">
        <f>SUM(X76:X87)</f>
        <v>319893297</v>
      </c>
      <c r="Y88" s="177">
        <f>SUM(Y76:Y87)</f>
        <v>749570105</v>
      </c>
      <c r="Z88" s="183">
        <f>SUM(Z81:Z87)</f>
        <v>44481165</v>
      </c>
    </row>
    <row r="89" spans="2:26" ht="15.75" thickTop="1">
      <c r="B89" s="109"/>
      <c r="C89" s="109"/>
      <c r="D89" s="109"/>
      <c r="E89" s="109"/>
      <c r="F89" s="108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81" t="e">
        <f>R87+#REF!</f>
        <v>#REF!</v>
      </c>
      <c r="U89" s="177" t="e">
        <f>P87+#REF!</f>
        <v>#REF!</v>
      </c>
      <c r="V89" s="177" t="e">
        <f>I87+#REF!</f>
        <v>#REF!</v>
      </c>
      <c r="Y89" s="182"/>
    </row>
    <row r="90" spans="2:26">
      <c r="B90" s="109"/>
      <c r="C90" s="109"/>
      <c r="D90" s="109"/>
      <c r="E90" s="109"/>
      <c r="F90" s="108"/>
      <c r="G90" s="109"/>
      <c r="H90" s="109"/>
      <c r="I90" s="146"/>
      <c r="J90" s="109"/>
      <c r="K90" s="109"/>
      <c r="L90" s="109"/>
      <c r="M90" s="109"/>
      <c r="N90" s="109"/>
      <c r="O90" s="128"/>
      <c r="P90" s="128" t="s">
        <v>271</v>
      </c>
      <c r="Q90" s="109"/>
      <c r="R90" s="109"/>
      <c r="S90" s="109"/>
      <c r="T90" s="181">
        <v>177000000</v>
      </c>
      <c r="U90" s="177" t="e">
        <f>V89-U89</f>
        <v>#REF!</v>
      </c>
      <c r="V90" s="181">
        <v>304279426</v>
      </c>
    </row>
    <row r="91" spans="2:26">
      <c r="B91" s="109"/>
      <c r="C91" s="109"/>
      <c r="D91" s="109"/>
      <c r="E91" s="109"/>
      <c r="F91" s="108"/>
      <c r="G91" s="109"/>
      <c r="H91" s="109"/>
      <c r="I91" s="109"/>
      <c r="J91" s="109"/>
      <c r="K91" s="109"/>
      <c r="L91" s="109"/>
      <c r="M91" s="109"/>
      <c r="N91" s="109"/>
      <c r="O91" s="147"/>
      <c r="P91" s="147" t="s">
        <v>83</v>
      </c>
      <c r="Q91" s="109"/>
      <c r="R91" s="109"/>
      <c r="S91" s="109"/>
      <c r="T91" s="182"/>
      <c r="U91" s="182" t="e">
        <f>U90-T90</f>
        <v>#REF!</v>
      </c>
    </row>
    <row r="92" spans="2:26" ht="16.5">
      <c r="B92" s="109"/>
      <c r="C92" s="109"/>
      <c r="D92" s="109"/>
      <c r="E92" s="109"/>
      <c r="F92" s="108"/>
      <c r="G92" s="109"/>
      <c r="H92" s="109"/>
      <c r="I92" s="173"/>
      <c r="J92" s="109"/>
      <c r="K92" s="109"/>
      <c r="L92" s="109"/>
      <c r="M92" s="109"/>
      <c r="N92" s="109"/>
      <c r="O92" s="147"/>
      <c r="P92" s="147"/>
      <c r="Q92" s="109"/>
      <c r="R92" s="109"/>
      <c r="S92" s="109"/>
      <c r="T92" s="182" t="e">
        <f>T89-T90</f>
        <v>#REF!</v>
      </c>
    </row>
    <row r="93" spans="2:26">
      <c r="B93" s="109"/>
      <c r="C93" s="109"/>
      <c r="D93" s="109"/>
      <c r="E93" s="109"/>
      <c r="F93" s="108"/>
      <c r="G93" s="109"/>
      <c r="H93" s="109"/>
      <c r="I93" s="109"/>
      <c r="J93" s="109"/>
      <c r="K93" s="109"/>
      <c r="L93" s="109"/>
      <c r="M93" s="109"/>
      <c r="N93" s="109"/>
      <c r="O93" s="147"/>
      <c r="P93" s="147"/>
      <c r="Q93" s="109"/>
      <c r="R93" s="109"/>
      <c r="S93" s="109"/>
      <c r="U93" s="177"/>
    </row>
    <row r="94" spans="2:26">
      <c r="B94" s="109"/>
      <c r="C94" s="109"/>
      <c r="D94" s="109"/>
      <c r="E94" s="109"/>
      <c r="F94" s="108"/>
      <c r="G94" s="109"/>
      <c r="H94" s="109"/>
      <c r="I94" s="156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U94" s="177"/>
    </row>
    <row r="95" spans="2:26">
      <c r="B95" s="109"/>
      <c r="C95" s="109"/>
      <c r="D95" s="109"/>
      <c r="E95" s="109"/>
      <c r="F95" s="108"/>
      <c r="G95" s="109"/>
      <c r="H95" s="109"/>
      <c r="I95" s="109"/>
      <c r="J95" s="109"/>
      <c r="K95" s="109"/>
      <c r="L95" s="109"/>
      <c r="M95" s="109"/>
      <c r="N95" s="109"/>
      <c r="O95" s="148"/>
      <c r="P95" s="148" t="str">
        <f>P32</f>
        <v>ARMAN,S.Sos</v>
      </c>
      <c r="Q95" s="109"/>
      <c r="R95" s="109"/>
      <c r="S95" s="109"/>
      <c r="U95" s="177"/>
    </row>
    <row r="96" spans="2:26">
      <c r="B96" s="109"/>
      <c r="C96" s="109"/>
      <c r="D96" s="109"/>
      <c r="E96" s="109"/>
      <c r="F96" s="108"/>
      <c r="G96" s="109"/>
      <c r="H96" s="109"/>
      <c r="I96" s="109"/>
      <c r="J96" s="109"/>
      <c r="K96" s="109"/>
      <c r="L96" s="109"/>
      <c r="M96" s="109"/>
      <c r="N96" s="109"/>
      <c r="O96" s="128"/>
      <c r="P96" s="276" t="str">
        <f>P33</f>
        <v>Nip. 197505242005021003</v>
      </c>
      <c r="Q96" s="109"/>
      <c r="R96" s="109"/>
      <c r="S96" s="109"/>
    </row>
    <row r="97" spans="2:19">
      <c r="B97" s="109"/>
      <c r="C97" s="109"/>
      <c r="D97" s="109"/>
      <c r="E97" s="109"/>
      <c r="F97" s="108"/>
      <c r="G97" s="109"/>
      <c r="H97" s="109"/>
      <c r="I97" s="109"/>
      <c r="J97" s="109"/>
      <c r="K97" s="109"/>
      <c r="L97" s="109"/>
      <c r="M97" s="109"/>
      <c r="N97" s="128"/>
      <c r="O97" s="128"/>
      <c r="P97" s="109"/>
      <c r="Q97" s="109"/>
      <c r="R97" s="109"/>
      <c r="S97" s="109"/>
    </row>
    <row r="98" spans="2:19">
      <c r="B98" s="105" t="s">
        <v>47</v>
      </c>
      <c r="C98" s="106"/>
      <c r="D98" s="106"/>
      <c r="E98" s="107"/>
      <c r="F98" s="108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</row>
    <row r="99" spans="2:19">
      <c r="B99" s="110" t="s">
        <v>48</v>
      </c>
      <c r="C99" s="111"/>
      <c r="D99" s="111"/>
      <c r="E99" s="112"/>
      <c r="F99" s="108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</row>
    <row r="100" spans="2:19" ht="16.5">
      <c r="B100" s="109"/>
      <c r="C100" s="109"/>
      <c r="D100" s="109"/>
      <c r="E100" s="109"/>
      <c r="F100" s="108"/>
      <c r="G100" s="109"/>
      <c r="H100" s="407" t="s">
        <v>49</v>
      </c>
      <c r="I100" s="407"/>
      <c r="J100" s="407"/>
      <c r="K100" s="407"/>
      <c r="L100" s="113"/>
      <c r="M100" s="113"/>
      <c r="N100" s="109"/>
      <c r="O100" s="109"/>
      <c r="P100" s="109"/>
      <c r="Q100" s="109"/>
      <c r="R100" s="109"/>
      <c r="S100" s="109"/>
    </row>
    <row r="101" spans="2:19" ht="16.5">
      <c r="B101" s="109"/>
      <c r="C101" s="109"/>
      <c r="D101" s="109"/>
      <c r="E101" s="109"/>
      <c r="F101" s="108"/>
      <c r="G101" s="109"/>
      <c r="H101" s="407" t="s">
        <v>50</v>
      </c>
      <c r="I101" s="407"/>
      <c r="J101" s="407"/>
      <c r="K101" s="407"/>
      <c r="L101" s="113"/>
      <c r="M101" s="113"/>
      <c r="N101" s="109"/>
      <c r="O101" s="109"/>
      <c r="P101" s="109"/>
      <c r="Q101" s="109"/>
      <c r="R101" s="109"/>
      <c r="S101" s="109"/>
    </row>
    <row r="102" spans="2:19" ht="16.5">
      <c r="B102" s="109"/>
      <c r="C102" s="109"/>
      <c r="D102" s="109"/>
      <c r="E102" s="109"/>
      <c r="F102" s="108"/>
      <c r="G102" s="109"/>
      <c r="H102" s="407" t="str">
        <f>H66</f>
        <v>TAHUN ANGGARAN 2025</v>
      </c>
      <c r="I102" s="407"/>
      <c r="J102" s="407"/>
      <c r="K102" s="407"/>
      <c r="L102" s="113"/>
      <c r="M102" s="113"/>
      <c r="N102" s="109"/>
      <c r="O102" s="109"/>
      <c r="P102" s="109"/>
      <c r="Q102" s="109"/>
      <c r="R102" s="109"/>
      <c r="S102" s="109"/>
    </row>
    <row r="103" spans="2:19" ht="16.5">
      <c r="B103" s="114" t="s">
        <v>52</v>
      </c>
      <c r="C103" s="114"/>
      <c r="D103" s="115" t="s">
        <v>3</v>
      </c>
      <c r="E103" s="109" t="s">
        <v>53</v>
      </c>
      <c r="F103" s="108"/>
      <c r="G103" s="109"/>
      <c r="H103" s="113"/>
      <c r="I103" s="113"/>
      <c r="J103" s="113"/>
      <c r="K103" s="113"/>
      <c r="L103" s="113"/>
      <c r="M103" s="113"/>
      <c r="N103" s="114"/>
      <c r="O103" s="114"/>
      <c r="P103" s="109"/>
      <c r="Q103" s="109"/>
      <c r="R103" s="109"/>
      <c r="S103" s="109"/>
    </row>
    <row r="104" spans="2:19" ht="16.5">
      <c r="B104" s="114" t="s">
        <v>54</v>
      </c>
      <c r="C104" s="114"/>
      <c r="D104" s="115" t="s">
        <v>3</v>
      </c>
      <c r="E104" s="109" t="s">
        <v>21</v>
      </c>
      <c r="F104" s="108"/>
      <c r="G104" s="109"/>
      <c r="H104" s="113"/>
      <c r="I104" s="113"/>
      <c r="J104" s="113"/>
      <c r="K104" s="113"/>
      <c r="L104" s="113"/>
      <c r="M104" s="113"/>
      <c r="N104" s="114"/>
      <c r="O104" s="114"/>
      <c r="P104" s="109"/>
      <c r="Q104" s="109"/>
      <c r="R104" s="109"/>
      <c r="S104" s="109"/>
    </row>
    <row r="105" spans="2:19" ht="16.5">
      <c r="B105" s="114" t="s">
        <v>56</v>
      </c>
      <c r="C105" s="114"/>
      <c r="D105" s="115" t="s">
        <v>3</v>
      </c>
      <c r="E105" s="109" t="s">
        <v>112</v>
      </c>
      <c r="F105" s="108"/>
      <c r="G105" s="109"/>
      <c r="H105" s="113"/>
      <c r="I105" s="113"/>
      <c r="J105" s="113"/>
      <c r="K105" s="113"/>
      <c r="L105" s="113"/>
      <c r="M105" s="109"/>
      <c r="N105" s="109"/>
      <c r="O105" s="109"/>
      <c r="P105" s="114"/>
      <c r="Q105" s="114"/>
      <c r="R105" s="109"/>
      <c r="S105" s="109"/>
    </row>
    <row r="106" spans="2:19">
      <c r="B106" s="114" t="s">
        <v>58</v>
      </c>
      <c r="C106" s="114"/>
      <c r="D106" s="115" t="s">
        <v>3</v>
      </c>
      <c r="E106" s="109" t="s">
        <v>59</v>
      </c>
      <c r="F106" s="108"/>
      <c r="G106" s="109"/>
      <c r="H106" s="109"/>
      <c r="I106" s="109"/>
      <c r="J106" s="109"/>
      <c r="K106" s="109"/>
      <c r="L106" s="109"/>
      <c r="M106" s="109"/>
      <c r="N106" s="109" t="str">
        <f>N70</f>
        <v>Keadaan Bulan Februari 2025</v>
      </c>
      <c r="O106" s="109"/>
      <c r="P106" s="109"/>
      <c r="Q106" s="109"/>
      <c r="R106" s="109"/>
      <c r="S106" s="109"/>
    </row>
    <row r="107" spans="2:19" ht="15.75" thickBot="1">
      <c r="B107" s="114"/>
      <c r="C107" s="114"/>
      <c r="D107" s="114"/>
      <c r="E107" s="109"/>
      <c r="F107" s="108"/>
      <c r="G107" s="109"/>
      <c r="H107" s="109"/>
      <c r="I107" s="109"/>
      <c r="J107" s="109"/>
      <c r="K107" s="109"/>
      <c r="L107" s="109"/>
      <c r="M107" s="109"/>
      <c r="N107" s="109"/>
      <c r="O107" s="109"/>
      <c r="P107" s="108"/>
      <c r="Q107" s="108"/>
      <c r="R107" s="109"/>
      <c r="S107" s="109"/>
    </row>
    <row r="108" spans="2:19" ht="29.25" customHeight="1" thickTop="1">
      <c r="B108" s="371" t="s">
        <v>61</v>
      </c>
      <c r="C108" s="386" t="s">
        <v>62</v>
      </c>
      <c r="D108" s="387"/>
      <c r="E108" s="388"/>
      <c r="F108" s="442" t="s">
        <v>63</v>
      </c>
      <c r="G108" s="374" t="s">
        <v>64</v>
      </c>
      <c r="H108" s="375"/>
      <c r="I108" s="349" t="s">
        <v>65</v>
      </c>
      <c r="J108" s="349" t="s">
        <v>66</v>
      </c>
      <c r="K108" s="349" t="s">
        <v>67</v>
      </c>
      <c r="L108" s="349" t="s">
        <v>68</v>
      </c>
      <c r="M108" s="408" t="s">
        <v>69</v>
      </c>
      <c r="N108" s="409"/>
      <c r="O108" s="408" t="s">
        <v>70</v>
      </c>
      <c r="P108" s="410"/>
      <c r="Q108" s="410"/>
      <c r="R108" s="449" t="s">
        <v>71</v>
      </c>
      <c r="S108" s="109"/>
    </row>
    <row r="109" spans="2:19">
      <c r="B109" s="372"/>
      <c r="C109" s="389"/>
      <c r="D109" s="390"/>
      <c r="E109" s="391"/>
      <c r="F109" s="443"/>
      <c r="G109" s="347" t="s">
        <v>72</v>
      </c>
      <c r="H109" s="347" t="s">
        <v>73</v>
      </c>
      <c r="I109" s="411"/>
      <c r="J109" s="347"/>
      <c r="K109" s="347"/>
      <c r="L109" s="350"/>
      <c r="M109" s="347" t="s">
        <v>16</v>
      </c>
      <c r="N109" s="352" t="s">
        <v>15</v>
      </c>
      <c r="O109" s="352" t="s">
        <v>16</v>
      </c>
      <c r="P109" s="342" t="s">
        <v>15</v>
      </c>
      <c r="Q109" s="343"/>
      <c r="R109" s="450"/>
      <c r="S109" s="109"/>
    </row>
    <row r="110" spans="2:19">
      <c r="B110" s="373"/>
      <c r="C110" s="392"/>
      <c r="D110" s="393"/>
      <c r="E110" s="394"/>
      <c r="F110" s="444"/>
      <c r="G110" s="348"/>
      <c r="H110" s="348"/>
      <c r="I110" s="412"/>
      <c r="J110" s="348"/>
      <c r="K110" s="348"/>
      <c r="L110" s="351"/>
      <c r="M110" s="412"/>
      <c r="N110" s="348"/>
      <c r="O110" s="348"/>
      <c r="P110" s="130" t="s">
        <v>74</v>
      </c>
      <c r="Q110" s="157" t="s">
        <v>18</v>
      </c>
      <c r="R110" s="450"/>
      <c r="S110" s="109"/>
    </row>
    <row r="111" spans="2:19">
      <c r="B111" s="118">
        <v>1</v>
      </c>
      <c r="C111" s="344">
        <v>2</v>
      </c>
      <c r="D111" s="345"/>
      <c r="E111" s="346"/>
      <c r="F111" s="120">
        <v>3</v>
      </c>
      <c r="G111" s="121">
        <v>4</v>
      </c>
      <c r="H111" s="121">
        <v>5</v>
      </c>
      <c r="I111" s="121">
        <v>6</v>
      </c>
      <c r="J111" s="121">
        <v>7</v>
      </c>
      <c r="K111" s="121">
        <v>8</v>
      </c>
      <c r="L111" s="121">
        <v>9</v>
      </c>
      <c r="M111" s="121">
        <v>10</v>
      </c>
      <c r="N111" s="121">
        <v>11</v>
      </c>
      <c r="O111" s="121">
        <v>12</v>
      </c>
      <c r="P111" s="121">
        <v>13</v>
      </c>
      <c r="Q111" s="119">
        <v>14</v>
      </c>
      <c r="R111" s="158">
        <v>15</v>
      </c>
      <c r="S111" s="109"/>
    </row>
    <row r="112" spans="2:19">
      <c r="B112" s="122">
        <v>1</v>
      </c>
      <c r="C112" s="109" t="s">
        <v>75</v>
      </c>
      <c r="D112" s="109"/>
      <c r="E112" s="117"/>
      <c r="F112" s="123"/>
      <c r="G112" s="358" t="s">
        <v>76</v>
      </c>
      <c r="H112" s="358" t="s">
        <v>77</v>
      </c>
      <c r="I112" s="146">
        <v>582100</v>
      </c>
      <c r="J112" s="132" t="s">
        <v>78</v>
      </c>
      <c r="K112" s="133" t="s">
        <v>78</v>
      </c>
      <c r="L112" s="134">
        <f>I112/I116*100</f>
        <v>9.0555529627728255</v>
      </c>
      <c r="M112" s="135">
        <f>P112/I112*100</f>
        <v>0</v>
      </c>
      <c r="N112" s="136">
        <f>P112/I112</f>
        <v>0</v>
      </c>
      <c r="O112" s="136">
        <f>L112*M112/100</f>
        <v>0</v>
      </c>
      <c r="P112" s="146"/>
      <c r="Q112" s="159">
        <f>L112*M112/100</f>
        <v>0</v>
      </c>
      <c r="R112" s="160">
        <f>I112-P112</f>
        <v>582100</v>
      </c>
      <c r="S112" s="109"/>
    </row>
    <row r="113" spans="2:19">
      <c r="B113" s="122">
        <v>2</v>
      </c>
      <c r="C113" s="109" t="s">
        <v>87</v>
      </c>
      <c r="D113" s="109"/>
      <c r="E113" s="117"/>
      <c r="F113" s="123"/>
      <c r="G113" s="401"/>
      <c r="H113" s="401"/>
      <c r="I113" s="146">
        <v>795000</v>
      </c>
      <c r="J113" s="132"/>
      <c r="K113" s="137"/>
      <c r="L113" s="134">
        <f>I113/I116*100</f>
        <v>12.367573622065619</v>
      </c>
      <c r="M113" s="135">
        <f>P113/I113*100</f>
        <v>0</v>
      </c>
      <c r="N113" s="136">
        <f>P113/I113</f>
        <v>0</v>
      </c>
      <c r="O113" s="136">
        <f>L113*M113/100</f>
        <v>0</v>
      </c>
      <c r="P113" s="146"/>
      <c r="Q113" s="159">
        <f t="shared" ref="Q113:Q115" si="11">L113*M113/100</f>
        <v>0</v>
      </c>
      <c r="R113" s="160">
        <f>I113-P113</f>
        <v>795000</v>
      </c>
      <c r="S113" s="109"/>
    </row>
    <row r="114" spans="2:19" ht="15.75" thickBot="1">
      <c r="B114" s="122">
        <v>3</v>
      </c>
      <c r="C114" s="109" t="s">
        <v>88</v>
      </c>
      <c r="D114" s="109"/>
      <c r="E114" s="117"/>
      <c r="F114" s="123"/>
      <c r="G114" s="401"/>
      <c r="H114" s="401"/>
      <c r="I114" s="146">
        <v>551000</v>
      </c>
      <c r="J114" s="132"/>
      <c r="K114" s="137"/>
      <c r="L114" s="134">
        <f>I114/I116*100</f>
        <v>8.5717397053561708</v>
      </c>
      <c r="M114" s="135">
        <f>P114/I114*100</f>
        <v>0</v>
      </c>
      <c r="N114" s="136">
        <f>P114/I114</f>
        <v>0</v>
      </c>
      <c r="O114" s="136">
        <f>L114*M114/100</f>
        <v>0</v>
      </c>
      <c r="P114" s="146"/>
      <c r="Q114" s="159">
        <f t="shared" si="11"/>
        <v>0</v>
      </c>
      <c r="R114" s="160">
        <f>I114-P114</f>
        <v>551000</v>
      </c>
      <c r="S114" s="109"/>
    </row>
    <row r="115" spans="2:19">
      <c r="B115" s="170">
        <v>5</v>
      </c>
      <c r="C115" s="109" t="s">
        <v>89</v>
      </c>
      <c r="D115" s="109"/>
      <c r="E115" s="117"/>
      <c r="F115" s="123"/>
      <c r="G115" s="359"/>
      <c r="H115" s="359"/>
      <c r="I115" s="152">
        <v>4500000</v>
      </c>
      <c r="J115" s="132"/>
      <c r="K115" s="132"/>
      <c r="L115" s="134">
        <f>I115/I116*100</f>
        <v>70.005133709805392</v>
      </c>
      <c r="M115" s="135">
        <f>P115/I115*100</f>
        <v>0</v>
      </c>
      <c r="N115" s="136">
        <f>P115/I115</f>
        <v>0</v>
      </c>
      <c r="O115" s="136">
        <f>L115*M115/100</f>
        <v>0</v>
      </c>
      <c r="P115" s="131"/>
      <c r="Q115" s="159">
        <f t="shared" si="11"/>
        <v>0</v>
      </c>
      <c r="R115" s="160">
        <f>I115-P115</f>
        <v>4500000</v>
      </c>
      <c r="S115" s="109"/>
    </row>
    <row r="116" spans="2:19" ht="21" thickBot="1">
      <c r="B116" s="363" t="s">
        <v>80</v>
      </c>
      <c r="C116" s="364"/>
      <c r="D116" s="364"/>
      <c r="E116" s="364"/>
      <c r="F116" s="364"/>
      <c r="G116" s="364"/>
      <c r="H116" s="365"/>
      <c r="I116" s="140">
        <f>SUM(I112:I115)</f>
        <v>6428100</v>
      </c>
      <c r="J116" s="141" t="s">
        <v>81</v>
      </c>
      <c r="K116" s="142"/>
      <c r="L116" s="143">
        <f>SUM(L112:L115)</f>
        <v>100</v>
      </c>
      <c r="M116" s="153"/>
      <c r="N116" s="143">
        <f>SUM(N112:N115)</f>
        <v>0</v>
      </c>
      <c r="O116" s="143">
        <f>SUM(O112:O115)</f>
        <v>0</v>
      </c>
      <c r="P116" s="154">
        <f>SUM(P112:P115)</f>
        <v>0</v>
      </c>
      <c r="Q116" s="163">
        <f>SUM(Q112:Q114)</f>
        <v>0</v>
      </c>
      <c r="R116" s="164">
        <f>SUM(R112:R115)</f>
        <v>6428100</v>
      </c>
      <c r="S116" s="109"/>
    </row>
    <row r="117" spans="2:19" ht="15.75" thickTop="1">
      <c r="B117" s="109"/>
      <c r="C117" s="109"/>
      <c r="D117" s="109"/>
      <c r="E117" s="109"/>
      <c r="F117" s="108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</row>
    <row r="118" spans="2:19">
      <c r="B118" s="109"/>
      <c r="C118" s="109"/>
      <c r="D118" s="109"/>
      <c r="E118" s="109"/>
      <c r="F118" s="108"/>
      <c r="G118" s="109"/>
      <c r="H118" s="109"/>
      <c r="I118" s="146"/>
      <c r="J118" s="109"/>
      <c r="K118" s="109"/>
      <c r="L118" s="109"/>
      <c r="M118" s="109"/>
      <c r="N118" s="109"/>
      <c r="O118" s="128"/>
      <c r="P118" s="128" t="str">
        <f>P90</f>
        <v>Polebunging, 28 Februari 2025</v>
      </c>
      <c r="Q118" s="109"/>
      <c r="R118" s="109"/>
      <c r="S118" s="109"/>
    </row>
    <row r="119" spans="2:19">
      <c r="B119" s="109"/>
      <c r="C119" s="109"/>
      <c r="D119" s="109"/>
      <c r="E119" s="109"/>
      <c r="F119" s="108"/>
      <c r="G119" s="109"/>
      <c r="H119" s="109"/>
      <c r="I119" s="109"/>
      <c r="J119" s="109"/>
      <c r="K119" s="109"/>
      <c r="L119" s="109"/>
      <c r="M119" s="109"/>
      <c r="N119" s="109"/>
      <c r="O119" s="147"/>
      <c r="P119" s="147" t="s">
        <v>83</v>
      </c>
      <c r="Q119" s="109"/>
      <c r="R119" s="109"/>
      <c r="S119" s="109"/>
    </row>
    <row r="120" spans="2:19">
      <c r="B120" s="109"/>
      <c r="C120" s="109"/>
      <c r="D120" s="109"/>
      <c r="E120" s="109"/>
      <c r="F120" s="108"/>
      <c r="G120" s="109"/>
      <c r="H120" s="109"/>
      <c r="I120" s="146"/>
      <c r="J120" s="109"/>
      <c r="K120" s="109"/>
      <c r="L120" s="109"/>
      <c r="M120" s="109"/>
      <c r="N120" s="109"/>
      <c r="O120" s="147"/>
      <c r="P120" s="147"/>
      <c r="Q120" s="109"/>
      <c r="R120" s="109"/>
      <c r="S120" s="109"/>
    </row>
    <row r="121" spans="2:19">
      <c r="B121" s="109"/>
      <c r="C121" s="109"/>
      <c r="D121" s="109"/>
      <c r="E121" s="109"/>
      <c r="F121" s="108"/>
      <c r="G121" s="109"/>
      <c r="H121" s="109"/>
      <c r="I121" s="109"/>
      <c r="J121" s="109"/>
      <c r="K121" s="109"/>
      <c r="L121" s="109"/>
      <c r="M121" s="109"/>
      <c r="N121" s="109"/>
      <c r="O121" s="147"/>
      <c r="P121" s="147"/>
      <c r="Q121" s="109"/>
      <c r="R121" s="109"/>
      <c r="S121" s="109"/>
    </row>
    <row r="122" spans="2:19">
      <c r="B122" s="109"/>
      <c r="C122" s="109"/>
      <c r="D122" s="109"/>
      <c r="E122" s="109"/>
      <c r="F122" s="108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</row>
    <row r="123" spans="2:19">
      <c r="B123" s="109"/>
      <c r="C123" s="109"/>
      <c r="D123" s="109"/>
      <c r="E123" s="109"/>
      <c r="F123" s="108"/>
      <c r="G123" s="109"/>
      <c r="H123" s="109"/>
      <c r="I123" s="109"/>
      <c r="J123" s="109"/>
      <c r="K123" s="109"/>
      <c r="L123" s="109"/>
      <c r="M123" s="109"/>
      <c r="N123" s="109"/>
      <c r="O123" s="148"/>
      <c r="P123" s="148" t="str">
        <f>P95</f>
        <v>ARMAN,S.Sos</v>
      </c>
      <c r="Q123" s="109"/>
      <c r="R123" s="109"/>
      <c r="S123" s="109"/>
    </row>
    <row r="124" spans="2:19">
      <c r="B124" s="109"/>
      <c r="C124" s="109"/>
      <c r="D124" s="109"/>
      <c r="E124" s="109"/>
      <c r="F124" s="108"/>
      <c r="G124" s="109"/>
      <c r="H124" s="109"/>
      <c r="I124" s="109"/>
      <c r="J124" s="109"/>
      <c r="K124" s="109"/>
      <c r="L124" s="109"/>
      <c r="M124" s="109"/>
      <c r="N124" s="109"/>
      <c r="O124" s="148"/>
      <c r="P124" s="174" t="str">
        <f>P96</f>
        <v>Nip. 197505242005021003</v>
      </c>
      <c r="Q124" s="109"/>
      <c r="R124" s="109"/>
      <c r="S124" s="109"/>
    </row>
    <row r="125" spans="2:19">
      <c r="B125" s="105" t="s">
        <v>47</v>
      </c>
      <c r="C125" s="106"/>
      <c r="D125" s="106"/>
      <c r="E125" s="107"/>
      <c r="F125" s="108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</row>
    <row r="126" spans="2:19">
      <c r="B126" s="110" t="s">
        <v>48</v>
      </c>
      <c r="C126" s="111"/>
      <c r="D126" s="111"/>
      <c r="E126" s="112"/>
      <c r="F126" s="108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</row>
    <row r="127" spans="2:19" ht="16.5">
      <c r="B127" s="109"/>
      <c r="C127" s="109"/>
      <c r="D127" s="109"/>
      <c r="E127" s="109"/>
      <c r="F127" s="108"/>
      <c r="G127" s="109"/>
      <c r="H127" s="407" t="s">
        <v>49</v>
      </c>
      <c r="I127" s="407"/>
      <c r="J127" s="407"/>
      <c r="K127" s="407"/>
      <c r="L127" s="113"/>
      <c r="M127" s="113"/>
      <c r="N127" s="109"/>
      <c r="O127" s="109"/>
      <c r="P127" s="109"/>
      <c r="Q127" s="109"/>
      <c r="R127" s="109"/>
      <c r="S127" s="109"/>
    </row>
    <row r="128" spans="2:19" ht="16.5">
      <c r="B128" s="109"/>
      <c r="C128" s="109"/>
      <c r="D128" s="109"/>
      <c r="E128" s="109"/>
      <c r="F128" s="108"/>
      <c r="G128" s="109"/>
      <c r="H128" s="407" t="s">
        <v>50</v>
      </c>
      <c r="I128" s="407"/>
      <c r="J128" s="407"/>
      <c r="K128" s="407"/>
      <c r="L128" s="113"/>
      <c r="M128" s="113"/>
      <c r="N128" s="109"/>
      <c r="O128" s="109"/>
      <c r="P128" s="109"/>
      <c r="Q128" s="109"/>
      <c r="R128" s="109"/>
      <c r="S128" s="109"/>
    </row>
    <row r="129" spans="2:19" ht="16.5">
      <c r="B129" s="109"/>
      <c r="C129" s="109"/>
      <c r="D129" s="109"/>
      <c r="E129" s="109"/>
      <c r="F129" s="108"/>
      <c r="G129" s="109"/>
      <c r="H129" s="407" t="s">
        <v>247</v>
      </c>
      <c r="I129" s="407"/>
      <c r="J129" s="407"/>
      <c r="K129" s="407"/>
      <c r="L129" s="113"/>
      <c r="M129" s="113"/>
      <c r="N129" s="109"/>
      <c r="O129" s="109"/>
      <c r="P129" s="109"/>
      <c r="Q129" s="109"/>
      <c r="R129" s="109"/>
      <c r="S129" s="109"/>
    </row>
    <row r="130" spans="2:19" ht="16.5">
      <c r="B130" s="114" t="s">
        <v>52</v>
      </c>
      <c r="C130" s="114"/>
      <c r="D130" s="115" t="s">
        <v>3</v>
      </c>
      <c r="E130" s="109" t="s">
        <v>53</v>
      </c>
      <c r="F130" s="108"/>
      <c r="G130" s="109"/>
      <c r="H130" s="113"/>
      <c r="I130" s="113"/>
      <c r="J130" s="113"/>
      <c r="K130" s="113"/>
      <c r="L130" s="113"/>
      <c r="M130" s="113"/>
      <c r="N130" s="114"/>
      <c r="O130" s="114"/>
      <c r="P130" s="109"/>
      <c r="Q130" s="109"/>
      <c r="R130" s="109"/>
      <c r="S130" s="109"/>
    </row>
    <row r="131" spans="2:19" ht="16.5">
      <c r="B131" s="184" t="s">
        <v>54</v>
      </c>
      <c r="C131" s="114"/>
      <c r="D131" s="115" t="s">
        <v>3</v>
      </c>
      <c r="E131" s="109" t="s">
        <v>21</v>
      </c>
      <c r="F131" s="108"/>
      <c r="G131" s="109"/>
      <c r="H131" s="113"/>
      <c r="I131" s="113"/>
      <c r="J131" s="113"/>
      <c r="K131" s="113"/>
      <c r="L131" s="113"/>
      <c r="M131" s="113"/>
      <c r="N131" s="114"/>
      <c r="O131" s="114"/>
      <c r="P131" s="109"/>
      <c r="Q131" s="109"/>
      <c r="R131" s="109"/>
      <c r="S131" s="109"/>
    </row>
    <row r="132" spans="2:19" ht="16.149999999999999" customHeight="1">
      <c r="B132" s="184" t="s">
        <v>56</v>
      </c>
      <c r="C132" s="184"/>
      <c r="D132" s="185" t="s">
        <v>3</v>
      </c>
      <c r="E132" s="421" t="s">
        <v>113</v>
      </c>
      <c r="F132" s="421"/>
      <c r="G132" s="421"/>
      <c r="H132" s="421"/>
      <c r="I132" s="113"/>
      <c r="J132" s="113"/>
      <c r="K132" s="113"/>
      <c r="L132" s="113"/>
      <c r="M132" s="109"/>
      <c r="N132" s="109"/>
      <c r="O132" s="109"/>
      <c r="P132" s="114"/>
      <c r="Q132" s="114"/>
      <c r="R132" s="109"/>
      <c r="S132" s="109"/>
    </row>
    <row r="133" spans="2:19">
      <c r="B133" s="114" t="s">
        <v>58</v>
      </c>
      <c r="C133" s="114"/>
      <c r="D133" s="115" t="s">
        <v>3</v>
      </c>
      <c r="E133" s="109" t="str">
        <f>E106</f>
        <v>Langsung</v>
      </c>
      <c r="F133" s="108"/>
      <c r="G133" s="109"/>
      <c r="H133" s="109"/>
      <c r="I133" s="109"/>
      <c r="J133" s="109"/>
      <c r="K133" s="109"/>
      <c r="L133" s="109"/>
      <c r="M133" s="109"/>
      <c r="N133" s="109" t="str">
        <f>N42</f>
        <v>Keadaan Bulan Februari 2025</v>
      </c>
      <c r="O133" s="109"/>
      <c r="P133" s="109"/>
      <c r="Q133" s="109"/>
      <c r="R133" s="109"/>
      <c r="S133" s="109"/>
    </row>
    <row r="134" spans="2:19" ht="15.75" thickBot="1">
      <c r="B134" s="114"/>
      <c r="C134" s="114"/>
      <c r="D134" s="114"/>
      <c r="E134" s="109"/>
      <c r="F134" s="108"/>
      <c r="G134" s="109"/>
      <c r="H134" s="109"/>
      <c r="I134" s="109"/>
      <c r="J134" s="109"/>
      <c r="K134" s="109"/>
      <c r="L134" s="109"/>
      <c r="M134" s="109"/>
      <c r="N134" s="109"/>
      <c r="O134" s="109"/>
      <c r="P134" s="108"/>
      <c r="Q134" s="108"/>
      <c r="R134" s="109"/>
      <c r="S134" s="109"/>
    </row>
    <row r="135" spans="2:19" ht="15.6" customHeight="1" thickTop="1">
      <c r="B135" s="431" t="s">
        <v>61</v>
      </c>
      <c r="C135" s="377" t="s">
        <v>62</v>
      </c>
      <c r="D135" s="378"/>
      <c r="E135" s="379"/>
      <c r="F135" s="434" t="s">
        <v>63</v>
      </c>
      <c r="G135" s="353" t="s">
        <v>64</v>
      </c>
      <c r="H135" s="354"/>
      <c r="I135" s="368" t="s">
        <v>65</v>
      </c>
      <c r="J135" s="368" t="s">
        <v>66</v>
      </c>
      <c r="K135" s="368" t="s">
        <v>67</v>
      </c>
      <c r="L135" s="368" t="s">
        <v>68</v>
      </c>
      <c r="M135" s="395" t="s">
        <v>69</v>
      </c>
      <c r="N135" s="396"/>
      <c r="O135" s="395" t="s">
        <v>70</v>
      </c>
      <c r="P135" s="397"/>
      <c r="Q135" s="397"/>
      <c r="R135" s="405" t="s">
        <v>71</v>
      </c>
      <c r="S135" s="109"/>
    </row>
    <row r="136" spans="2:19">
      <c r="B136" s="432"/>
      <c r="C136" s="380"/>
      <c r="D136" s="381"/>
      <c r="E136" s="382"/>
      <c r="F136" s="435"/>
      <c r="G136" s="376" t="s">
        <v>72</v>
      </c>
      <c r="H136" s="376" t="s">
        <v>73</v>
      </c>
      <c r="I136" s="369"/>
      <c r="J136" s="376"/>
      <c r="K136" s="376"/>
      <c r="L136" s="402"/>
      <c r="M136" s="376" t="s">
        <v>16</v>
      </c>
      <c r="N136" s="404" t="s">
        <v>15</v>
      </c>
      <c r="O136" s="404" t="s">
        <v>16</v>
      </c>
      <c r="P136" s="398" t="s">
        <v>15</v>
      </c>
      <c r="Q136" s="399"/>
      <c r="R136" s="406"/>
      <c r="S136" s="109"/>
    </row>
    <row r="137" spans="2:19">
      <c r="B137" s="433"/>
      <c r="C137" s="383"/>
      <c r="D137" s="384"/>
      <c r="E137" s="385"/>
      <c r="F137" s="436"/>
      <c r="G137" s="400"/>
      <c r="H137" s="400"/>
      <c r="I137" s="370"/>
      <c r="J137" s="400"/>
      <c r="K137" s="400"/>
      <c r="L137" s="403"/>
      <c r="M137" s="370"/>
      <c r="N137" s="400"/>
      <c r="O137" s="400"/>
      <c r="P137" s="187" t="s">
        <v>74</v>
      </c>
      <c r="Q137" s="192" t="s">
        <v>18</v>
      </c>
      <c r="R137" s="406"/>
      <c r="S137" s="109"/>
    </row>
    <row r="138" spans="2:19">
      <c r="B138" s="118">
        <v>1</v>
      </c>
      <c r="C138" s="344">
        <v>2</v>
      </c>
      <c r="D138" s="345"/>
      <c r="E138" s="346"/>
      <c r="F138" s="120">
        <v>3</v>
      </c>
      <c r="G138" s="121">
        <v>4</v>
      </c>
      <c r="H138" s="121">
        <v>5</v>
      </c>
      <c r="I138" s="121">
        <v>6</v>
      </c>
      <c r="J138" s="121">
        <v>7</v>
      </c>
      <c r="K138" s="121">
        <v>8</v>
      </c>
      <c r="L138" s="121">
        <v>9</v>
      </c>
      <c r="M138" s="121">
        <v>10</v>
      </c>
      <c r="N138" s="121">
        <v>11</v>
      </c>
      <c r="O138" s="121">
        <v>12</v>
      </c>
      <c r="P138" s="121">
        <v>13</v>
      </c>
      <c r="Q138" s="119">
        <v>14</v>
      </c>
      <c r="R138" s="158">
        <v>15</v>
      </c>
      <c r="S138" s="109"/>
    </row>
    <row r="139" spans="2:19" ht="15" customHeight="1">
      <c r="B139" s="186">
        <v>1</v>
      </c>
      <c r="C139" s="422" t="s">
        <v>75</v>
      </c>
      <c r="D139" s="423"/>
      <c r="E139" s="424"/>
      <c r="F139" s="123"/>
      <c r="G139" s="358" t="s">
        <v>76</v>
      </c>
      <c r="H139" s="358" t="s">
        <v>77</v>
      </c>
      <c r="I139" s="188">
        <v>414200</v>
      </c>
      <c r="J139" s="189" t="s">
        <v>78</v>
      </c>
      <c r="K139" s="190" t="s">
        <v>78</v>
      </c>
      <c r="L139" s="134">
        <f>I139/I143*100</f>
        <v>5.068340614025427</v>
      </c>
      <c r="M139" s="135">
        <f>P139/I139*100</f>
        <v>0</v>
      </c>
      <c r="N139" s="136">
        <f>P139/I139</f>
        <v>0</v>
      </c>
      <c r="O139" s="136">
        <f>L139*M139/100</f>
        <v>0</v>
      </c>
      <c r="P139" s="188"/>
      <c r="Q139" s="159">
        <f>L139*M139/100</f>
        <v>0</v>
      </c>
      <c r="R139" s="160">
        <f>I139-P139</f>
        <v>414200</v>
      </c>
      <c r="S139" s="109"/>
    </row>
    <row r="140" spans="2:19">
      <c r="B140" s="122">
        <v>2</v>
      </c>
      <c r="C140" s="116" t="s">
        <v>89</v>
      </c>
      <c r="D140" s="109"/>
      <c r="E140" s="117"/>
      <c r="F140" s="123"/>
      <c r="G140" s="401"/>
      <c r="H140" s="401"/>
      <c r="I140" s="131">
        <v>6600000</v>
      </c>
      <c r="J140" s="132"/>
      <c r="K140" s="137"/>
      <c r="L140" s="134">
        <f>I140/I143*100</f>
        <v>80.760618185822835</v>
      </c>
      <c r="M140" s="135">
        <f>P140/I140*100</f>
        <v>18.181818181818183</v>
      </c>
      <c r="N140" s="136">
        <f>P140/I140</f>
        <v>0.18181818181818182</v>
      </c>
      <c r="O140" s="136">
        <f>L140*M140/100</f>
        <v>14.683748761058698</v>
      </c>
      <c r="P140" s="131">
        <v>1200000</v>
      </c>
      <c r="Q140" s="159">
        <f>L140*M140/100</f>
        <v>14.683748761058698</v>
      </c>
      <c r="R140" s="160">
        <f>I140-P140</f>
        <v>5400000</v>
      </c>
      <c r="S140" s="109"/>
    </row>
    <row r="141" spans="2:19">
      <c r="B141" s="122">
        <v>4</v>
      </c>
      <c r="C141" s="116" t="s">
        <v>87</v>
      </c>
      <c r="D141" s="109"/>
      <c r="E141" s="117"/>
      <c r="F141" s="123"/>
      <c r="G141" s="401"/>
      <c r="H141" s="401"/>
      <c r="I141" s="131">
        <v>720100</v>
      </c>
      <c r="J141" s="132"/>
      <c r="K141" s="137"/>
      <c r="L141" s="134">
        <f>I141/I143*100</f>
        <v>8.8114729023653062</v>
      </c>
      <c r="M141" s="135">
        <f>P141/I141*100</f>
        <v>0</v>
      </c>
      <c r="N141" s="136">
        <f>P141/I141</f>
        <v>0</v>
      </c>
      <c r="O141" s="136">
        <f>L141*M141/100</f>
        <v>0</v>
      </c>
      <c r="P141" s="131"/>
      <c r="Q141" s="159">
        <f>L141*M141/100</f>
        <v>0</v>
      </c>
      <c r="R141" s="160">
        <f>I141-P141</f>
        <v>720100</v>
      </c>
      <c r="S141" s="109"/>
    </row>
    <row r="142" spans="2:19">
      <c r="B142" s="167">
        <v>5</v>
      </c>
      <c r="C142" s="413" t="s">
        <v>114</v>
      </c>
      <c r="D142" s="414"/>
      <c r="E142" s="415"/>
      <c r="F142" s="123"/>
      <c r="G142" s="401"/>
      <c r="H142" s="401"/>
      <c r="I142" s="131">
        <v>438000</v>
      </c>
      <c r="J142" s="132"/>
      <c r="K142" s="137"/>
      <c r="L142" s="134">
        <f>I142/I143*100</f>
        <v>5.3595682977864243</v>
      </c>
      <c r="M142" s="135">
        <f>P142/I142*100</f>
        <v>0</v>
      </c>
      <c r="N142" s="136">
        <f>P142/I142</f>
        <v>0</v>
      </c>
      <c r="O142" s="136">
        <f>L142*M142/100</f>
        <v>0</v>
      </c>
      <c r="P142" s="131"/>
      <c r="Q142" s="159">
        <f>L142*M142/100</f>
        <v>0</v>
      </c>
      <c r="R142" s="160">
        <f>I142-P142</f>
        <v>438000</v>
      </c>
      <c r="S142" s="109"/>
    </row>
    <row r="143" spans="2:19" ht="21" thickBot="1">
      <c r="B143" s="363" t="s">
        <v>80</v>
      </c>
      <c r="C143" s="364"/>
      <c r="D143" s="364"/>
      <c r="E143" s="364"/>
      <c r="F143" s="364"/>
      <c r="G143" s="364"/>
      <c r="H143" s="365"/>
      <c r="I143" s="140">
        <f>SUM(I139:I142)</f>
        <v>8172300</v>
      </c>
      <c r="J143" s="141" t="s">
        <v>81</v>
      </c>
      <c r="K143" s="142"/>
      <c r="L143" s="143">
        <f>SUM(L139:L142)</f>
        <v>100</v>
      </c>
      <c r="M143" s="143"/>
      <c r="N143" s="143">
        <f>SUM(N139:N142)</f>
        <v>0.18181818181818182</v>
      </c>
      <c r="O143" s="143">
        <f>SUM(O139:O142)</f>
        <v>14.683748761058698</v>
      </c>
      <c r="P143" s="154">
        <f>SUM(P139:P142)</f>
        <v>1200000</v>
      </c>
      <c r="Q143" s="163">
        <f>SUM(Q139:Q142)</f>
        <v>14.683748761058698</v>
      </c>
      <c r="R143" s="164">
        <f>SUM(R139:R142)</f>
        <v>6972300</v>
      </c>
      <c r="S143" s="109"/>
    </row>
    <row r="144" spans="2:19" ht="15.75" thickTop="1">
      <c r="B144" s="109"/>
      <c r="C144" s="109"/>
      <c r="D144" s="109"/>
      <c r="E144" s="109"/>
      <c r="F144" s="108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</row>
    <row r="145" spans="2:19">
      <c r="B145" s="109"/>
      <c r="C145" s="109"/>
      <c r="D145" s="109"/>
      <c r="E145" s="109"/>
      <c r="F145" s="108"/>
      <c r="G145" s="109"/>
      <c r="H145" s="109"/>
      <c r="I145" s="146"/>
      <c r="J145" s="109"/>
      <c r="K145" s="109"/>
      <c r="L145" s="109"/>
      <c r="M145" s="109"/>
      <c r="N145" s="109"/>
      <c r="O145" s="128"/>
      <c r="P145" s="128" t="str">
        <f>P118</f>
        <v>Polebunging, 28 Februari 2025</v>
      </c>
      <c r="Q145" s="109"/>
      <c r="R145" s="109"/>
      <c r="S145" s="109"/>
    </row>
    <row r="146" spans="2:19">
      <c r="B146" s="109"/>
      <c r="C146" s="109"/>
      <c r="D146" s="109"/>
      <c r="E146" s="109"/>
      <c r="F146" s="108"/>
      <c r="G146" s="109"/>
      <c r="H146" s="109"/>
      <c r="I146" s="109"/>
      <c r="J146" s="109"/>
      <c r="K146" s="109"/>
      <c r="L146" s="109"/>
      <c r="M146" s="109"/>
      <c r="N146" s="109"/>
      <c r="O146" s="147"/>
      <c r="P146" s="147" t="s">
        <v>83</v>
      </c>
      <c r="Q146" s="109"/>
      <c r="R146" s="109"/>
      <c r="S146" s="109"/>
    </row>
    <row r="147" spans="2:19">
      <c r="B147" s="109"/>
      <c r="C147" s="109"/>
      <c r="D147" s="109"/>
      <c r="E147" s="109"/>
      <c r="F147" s="108"/>
      <c r="G147" s="109"/>
      <c r="H147" s="109"/>
      <c r="I147" s="146"/>
      <c r="J147" s="109"/>
      <c r="K147" s="109"/>
      <c r="L147" s="109"/>
      <c r="M147" s="109"/>
      <c r="N147" s="109"/>
      <c r="O147" s="147"/>
      <c r="P147" s="147"/>
      <c r="Q147" s="109"/>
      <c r="R147" s="109"/>
      <c r="S147" s="109"/>
    </row>
    <row r="148" spans="2:19">
      <c r="B148" s="109"/>
      <c r="C148" s="109"/>
      <c r="D148" s="109"/>
      <c r="E148" s="109"/>
      <c r="F148" s="108"/>
      <c r="G148" s="109"/>
      <c r="H148" s="109"/>
      <c r="I148" s="109"/>
      <c r="J148" s="109"/>
      <c r="K148" s="109"/>
      <c r="L148" s="109"/>
      <c r="M148" s="109"/>
      <c r="N148" s="109"/>
      <c r="O148" s="147"/>
      <c r="P148" s="147"/>
      <c r="Q148" s="109"/>
      <c r="R148" s="109"/>
      <c r="S148" s="109"/>
    </row>
    <row r="149" spans="2:19">
      <c r="B149" s="109"/>
      <c r="C149" s="109"/>
      <c r="D149" s="109"/>
      <c r="E149" s="109"/>
      <c r="F149" s="108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</row>
    <row r="150" spans="2:19">
      <c r="B150" s="109"/>
      <c r="C150" s="109"/>
      <c r="D150" s="109"/>
      <c r="E150" s="109"/>
      <c r="F150" s="108"/>
      <c r="G150" s="109"/>
      <c r="H150" s="109"/>
      <c r="I150" s="109"/>
      <c r="J150" s="109"/>
      <c r="K150" s="109"/>
      <c r="L150" s="109"/>
      <c r="M150" s="109"/>
      <c r="N150" s="109"/>
      <c r="O150" s="148"/>
      <c r="P150" s="148" t="str">
        <f>P123</f>
        <v>ARMAN,S.Sos</v>
      </c>
      <c r="Q150" s="109"/>
      <c r="R150" s="109"/>
      <c r="S150" s="109"/>
    </row>
    <row r="151" spans="2:19">
      <c r="B151" s="109"/>
      <c r="C151" s="109"/>
      <c r="D151" s="109"/>
      <c r="E151" s="109"/>
      <c r="F151" s="108"/>
      <c r="G151" s="109"/>
      <c r="H151" s="109"/>
      <c r="I151" s="109"/>
      <c r="J151" s="109"/>
      <c r="K151" s="109"/>
      <c r="L151" s="109"/>
      <c r="M151" s="109"/>
      <c r="N151" s="109"/>
      <c r="O151" s="128"/>
      <c r="P151" s="277" t="str">
        <f>P124</f>
        <v>Nip. 197505242005021003</v>
      </c>
      <c r="Q151" s="109"/>
      <c r="R151" s="109"/>
      <c r="S151" s="109"/>
    </row>
    <row r="152" spans="2:19">
      <c r="B152" s="105" t="s">
        <v>47</v>
      </c>
      <c r="C152" s="106"/>
      <c r="D152" s="106"/>
      <c r="E152" s="107"/>
      <c r="F152" s="108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</row>
    <row r="153" spans="2:19">
      <c r="B153" s="110" t="s">
        <v>48</v>
      </c>
      <c r="C153" s="111"/>
      <c r="D153" s="111"/>
      <c r="E153" s="112"/>
      <c r="F153" s="108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</row>
    <row r="154" spans="2:19" ht="16.5">
      <c r="B154" s="109"/>
      <c r="C154" s="109"/>
      <c r="D154" s="109"/>
      <c r="E154" s="109"/>
      <c r="F154" s="108"/>
      <c r="G154" s="109"/>
      <c r="H154" s="407" t="s">
        <v>49</v>
      </c>
      <c r="I154" s="407"/>
      <c r="J154" s="407"/>
      <c r="K154" s="407"/>
      <c r="L154" s="113"/>
      <c r="M154" s="113"/>
      <c r="N154" s="109"/>
      <c r="O154" s="109"/>
      <c r="P154" s="109"/>
      <c r="Q154" s="109"/>
      <c r="R154" s="109"/>
      <c r="S154" s="109"/>
    </row>
    <row r="155" spans="2:19" ht="16.5">
      <c r="B155" s="109"/>
      <c r="C155" s="109"/>
      <c r="D155" s="109"/>
      <c r="E155" s="109"/>
      <c r="F155" s="108"/>
      <c r="G155" s="109"/>
      <c r="H155" s="407" t="s">
        <v>50</v>
      </c>
      <c r="I155" s="407"/>
      <c r="J155" s="407"/>
      <c r="K155" s="407"/>
      <c r="L155" s="113"/>
      <c r="M155" s="113"/>
      <c r="N155" s="109"/>
      <c r="O155" s="109"/>
      <c r="P155" s="109"/>
      <c r="Q155" s="109"/>
      <c r="R155" s="109"/>
      <c r="S155" s="109"/>
    </row>
    <row r="156" spans="2:19" ht="16.5">
      <c r="B156" s="109"/>
      <c r="C156" s="109"/>
      <c r="D156" s="109"/>
      <c r="E156" s="109"/>
      <c r="F156" s="108"/>
      <c r="G156" s="109"/>
      <c r="H156" s="407" t="s">
        <v>247</v>
      </c>
      <c r="I156" s="407"/>
      <c r="J156" s="407"/>
      <c r="K156" s="407"/>
      <c r="L156" s="113"/>
      <c r="M156" s="113"/>
      <c r="N156" s="109"/>
      <c r="O156" s="109"/>
      <c r="P156" s="109"/>
      <c r="Q156" s="109"/>
      <c r="R156" s="109"/>
      <c r="S156" s="109"/>
    </row>
    <row r="157" spans="2:19" ht="16.5">
      <c r="B157" s="114" t="s">
        <v>52</v>
      </c>
      <c r="C157" s="114"/>
      <c r="D157" s="115" t="s">
        <v>3</v>
      </c>
      <c r="E157" s="109" t="s">
        <v>53</v>
      </c>
      <c r="F157" s="108"/>
      <c r="G157" s="109"/>
      <c r="H157" s="113"/>
      <c r="I157" s="113"/>
      <c r="J157" s="113"/>
      <c r="K157" s="113"/>
      <c r="L157" s="113"/>
      <c r="M157" s="113"/>
      <c r="N157" s="114"/>
      <c r="O157" s="114"/>
      <c r="P157" s="109"/>
      <c r="Q157" s="109"/>
      <c r="R157" s="109"/>
      <c r="S157" s="109"/>
    </row>
    <row r="158" spans="2:19" ht="16.5">
      <c r="B158" s="184" t="s">
        <v>54</v>
      </c>
      <c r="C158" s="114"/>
      <c r="D158" s="115" t="s">
        <v>3</v>
      </c>
      <c r="E158" s="109" t="s">
        <v>115</v>
      </c>
      <c r="F158" s="108"/>
      <c r="G158" s="109"/>
      <c r="H158" s="113"/>
      <c r="I158" s="113"/>
      <c r="J158" s="113"/>
      <c r="K158" s="113"/>
      <c r="L158" s="113"/>
      <c r="M158" s="113"/>
      <c r="N158" s="114"/>
      <c r="O158" s="114"/>
      <c r="P158" s="109"/>
      <c r="Q158" s="109"/>
      <c r="R158" s="109"/>
      <c r="S158" s="109"/>
    </row>
    <row r="159" spans="2:19" ht="17.45" customHeight="1">
      <c r="B159" s="184" t="s">
        <v>56</v>
      </c>
      <c r="C159" s="184"/>
      <c r="D159" s="185" t="s">
        <v>3</v>
      </c>
      <c r="E159" s="421" t="s">
        <v>116</v>
      </c>
      <c r="F159" s="421"/>
      <c r="G159" s="421"/>
      <c r="H159" s="113"/>
      <c r="I159" s="113"/>
      <c r="J159" s="113"/>
      <c r="K159" s="113"/>
      <c r="L159" s="113"/>
      <c r="M159" s="109"/>
      <c r="N159" s="109"/>
      <c r="O159" s="109"/>
      <c r="P159" s="114"/>
      <c r="Q159" s="114"/>
      <c r="R159" s="109"/>
      <c r="S159" s="109"/>
    </row>
    <row r="160" spans="2:19">
      <c r="B160" s="114" t="s">
        <v>58</v>
      </c>
      <c r="C160" s="114"/>
      <c r="D160" s="115" t="s">
        <v>3</v>
      </c>
      <c r="E160" s="109" t="str">
        <f>E106</f>
        <v>Langsung</v>
      </c>
      <c r="F160" s="108"/>
      <c r="G160" s="109"/>
      <c r="H160" s="109"/>
      <c r="I160" s="109"/>
      <c r="J160" s="109"/>
      <c r="K160" s="109"/>
      <c r="L160" s="109"/>
      <c r="M160" s="109"/>
      <c r="N160" s="109" t="str">
        <f>N106</f>
        <v>Keadaan Bulan Februari 2025</v>
      </c>
      <c r="O160" s="109"/>
      <c r="P160" s="109"/>
      <c r="Q160" s="109"/>
      <c r="R160" s="109"/>
      <c r="S160" s="109"/>
    </row>
    <row r="161" spans="2:21" ht="15.75" thickBot="1">
      <c r="B161" s="114"/>
      <c r="C161" s="114"/>
      <c r="D161" s="114"/>
      <c r="E161" s="109"/>
      <c r="F161" s="108"/>
      <c r="G161" s="109"/>
      <c r="H161" s="109"/>
      <c r="I161" s="109"/>
      <c r="J161" s="109"/>
      <c r="K161" s="109"/>
      <c r="L161" s="109"/>
      <c r="M161" s="109"/>
      <c r="N161" s="109"/>
      <c r="O161" s="109"/>
      <c r="P161" s="108"/>
      <c r="Q161" s="108"/>
      <c r="R161" s="109"/>
      <c r="S161" s="109"/>
    </row>
    <row r="162" spans="2:21" ht="22.5" customHeight="1" thickTop="1">
      <c r="B162" s="431" t="s">
        <v>61</v>
      </c>
      <c r="C162" s="377" t="s">
        <v>62</v>
      </c>
      <c r="D162" s="378"/>
      <c r="E162" s="379"/>
      <c r="F162" s="434" t="s">
        <v>63</v>
      </c>
      <c r="G162" s="353" t="s">
        <v>64</v>
      </c>
      <c r="H162" s="354"/>
      <c r="I162" s="368" t="s">
        <v>65</v>
      </c>
      <c r="J162" s="368" t="s">
        <v>66</v>
      </c>
      <c r="K162" s="368" t="s">
        <v>67</v>
      </c>
      <c r="L162" s="368" t="s">
        <v>68</v>
      </c>
      <c r="M162" s="395" t="s">
        <v>69</v>
      </c>
      <c r="N162" s="396"/>
      <c r="O162" s="395" t="s">
        <v>70</v>
      </c>
      <c r="P162" s="397"/>
      <c r="Q162" s="397"/>
      <c r="R162" s="405" t="s">
        <v>71</v>
      </c>
      <c r="S162" s="109"/>
    </row>
    <row r="163" spans="2:21">
      <c r="B163" s="432"/>
      <c r="C163" s="380"/>
      <c r="D163" s="381"/>
      <c r="E163" s="382"/>
      <c r="F163" s="435"/>
      <c r="G163" s="376" t="s">
        <v>72</v>
      </c>
      <c r="H163" s="376" t="s">
        <v>73</v>
      </c>
      <c r="I163" s="369"/>
      <c r="J163" s="376"/>
      <c r="K163" s="376"/>
      <c r="L163" s="402"/>
      <c r="M163" s="376" t="s">
        <v>16</v>
      </c>
      <c r="N163" s="404" t="s">
        <v>15</v>
      </c>
      <c r="O163" s="404" t="s">
        <v>16</v>
      </c>
      <c r="P163" s="398" t="s">
        <v>15</v>
      </c>
      <c r="Q163" s="399"/>
      <c r="R163" s="406"/>
      <c r="S163" s="109"/>
    </row>
    <row r="164" spans="2:21">
      <c r="B164" s="433"/>
      <c r="C164" s="383"/>
      <c r="D164" s="384"/>
      <c r="E164" s="385"/>
      <c r="F164" s="436"/>
      <c r="G164" s="400"/>
      <c r="H164" s="400"/>
      <c r="I164" s="370"/>
      <c r="J164" s="400"/>
      <c r="K164" s="400"/>
      <c r="L164" s="403"/>
      <c r="M164" s="370"/>
      <c r="N164" s="400"/>
      <c r="O164" s="400"/>
      <c r="P164" s="187" t="s">
        <v>74</v>
      </c>
      <c r="Q164" s="192" t="s">
        <v>18</v>
      </c>
      <c r="R164" s="406"/>
      <c r="S164" s="109"/>
    </row>
    <row r="165" spans="2:21">
      <c r="B165" s="118">
        <v>1</v>
      </c>
      <c r="C165" s="344">
        <v>2</v>
      </c>
      <c r="D165" s="345"/>
      <c r="E165" s="346"/>
      <c r="F165" s="120">
        <v>3</v>
      </c>
      <c r="G165" s="121">
        <v>4</v>
      </c>
      <c r="H165" s="121">
        <v>5</v>
      </c>
      <c r="I165" s="121">
        <v>6</v>
      </c>
      <c r="J165" s="121">
        <v>7</v>
      </c>
      <c r="K165" s="121">
        <v>8</v>
      </c>
      <c r="L165" s="121">
        <v>9</v>
      </c>
      <c r="M165" s="121">
        <v>10</v>
      </c>
      <c r="N165" s="121">
        <v>11</v>
      </c>
      <c r="O165" s="121">
        <v>12</v>
      </c>
      <c r="P165" s="121">
        <v>13</v>
      </c>
      <c r="Q165" s="119">
        <v>14</v>
      </c>
      <c r="R165" s="158">
        <v>15</v>
      </c>
      <c r="S165" s="109"/>
    </row>
    <row r="166" spans="2:21">
      <c r="B166" s="186">
        <v>1</v>
      </c>
      <c r="C166" s="422" t="s">
        <v>75</v>
      </c>
      <c r="D166" s="423"/>
      <c r="E166" s="424"/>
      <c r="F166" s="123"/>
      <c r="G166" s="358" t="s">
        <v>76</v>
      </c>
      <c r="H166" s="358" t="s">
        <v>77</v>
      </c>
      <c r="I166" s="188">
        <v>413200</v>
      </c>
      <c r="J166" s="189" t="s">
        <v>78</v>
      </c>
      <c r="K166" s="190" t="s">
        <v>78</v>
      </c>
      <c r="L166" s="134">
        <f>I166/I171*100</f>
        <v>4.8768397323167356</v>
      </c>
      <c r="M166" s="135">
        <f>P166/I166*100</f>
        <v>0</v>
      </c>
      <c r="N166" s="136">
        <f>P166/I166</f>
        <v>0</v>
      </c>
      <c r="O166" s="136">
        <f>L166*M166/100</f>
        <v>0</v>
      </c>
      <c r="P166" s="188"/>
      <c r="Q166" s="159">
        <f>L166*M166/100</f>
        <v>0</v>
      </c>
      <c r="R166" s="160">
        <f>I166-P166</f>
        <v>413200</v>
      </c>
      <c r="S166" s="109"/>
    </row>
    <row r="167" spans="2:21">
      <c r="B167" s="122">
        <v>2</v>
      </c>
      <c r="C167" s="116" t="s">
        <v>87</v>
      </c>
      <c r="D167" s="109"/>
      <c r="E167" s="117"/>
      <c r="F167" s="123"/>
      <c r="G167" s="401"/>
      <c r="H167" s="401"/>
      <c r="I167" s="131">
        <v>795000</v>
      </c>
      <c r="J167" s="132"/>
      <c r="K167" s="137"/>
      <c r="L167" s="134">
        <f>I167/I171*100</f>
        <v>9.3830774133393131</v>
      </c>
      <c r="M167" s="135">
        <f>P167/I167*100</f>
        <v>0</v>
      </c>
      <c r="N167" s="136">
        <f>P167/I167</f>
        <v>0</v>
      </c>
      <c r="O167" s="136">
        <f>L167*M167/100</f>
        <v>0</v>
      </c>
      <c r="P167" s="131"/>
      <c r="Q167" s="159">
        <f>L167*M167/100</f>
        <v>0</v>
      </c>
      <c r="R167" s="160">
        <f t="shared" ref="R167:R169" si="12">I167-P167</f>
        <v>795000</v>
      </c>
      <c r="S167" s="109"/>
    </row>
    <row r="168" spans="2:21">
      <c r="B168" s="122">
        <v>3</v>
      </c>
      <c r="C168" s="116" t="s">
        <v>88</v>
      </c>
      <c r="D168" s="109"/>
      <c r="E168" s="117"/>
      <c r="F168" s="123"/>
      <c r="G168" s="401"/>
      <c r="H168" s="401"/>
      <c r="I168" s="131">
        <v>1264500</v>
      </c>
      <c r="J168" s="132"/>
      <c r="K168" s="137"/>
      <c r="L168" s="134">
        <f>I168/I171*100</f>
        <v>14.924404263103852</v>
      </c>
      <c r="M168" s="135">
        <f>P168/I168*100</f>
        <v>0</v>
      </c>
      <c r="N168" s="136">
        <f>P168/I168</f>
        <v>0</v>
      </c>
      <c r="O168" s="136">
        <f>L168*M168/100</f>
        <v>0</v>
      </c>
      <c r="P168" s="131"/>
      <c r="Q168" s="159">
        <f t="shared" ref="Q168:Q170" si="13">L168*M168/100</f>
        <v>0</v>
      </c>
      <c r="R168" s="160">
        <f t="shared" si="12"/>
        <v>1264500</v>
      </c>
      <c r="S168" s="109"/>
    </row>
    <row r="169" spans="2:21">
      <c r="B169" s="122">
        <v>4</v>
      </c>
      <c r="C169" s="116" t="s">
        <v>89</v>
      </c>
      <c r="D169" s="109"/>
      <c r="E169" s="117"/>
      <c r="F169" s="123"/>
      <c r="G169" s="401"/>
      <c r="H169" s="401"/>
      <c r="I169" s="131">
        <v>6000000</v>
      </c>
      <c r="J169" s="132"/>
      <c r="K169" s="137"/>
      <c r="L169" s="134">
        <f>I169/I171*100</f>
        <v>70.815678591240101</v>
      </c>
      <c r="M169" s="135">
        <f>P169/I169*100</f>
        <v>20</v>
      </c>
      <c r="N169" s="136">
        <f>P169/I169</f>
        <v>0.2</v>
      </c>
      <c r="O169" s="136">
        <f>L169*M169/100</f>
        <v>14.16313571824802</v>
      </c>
      <c r="P169" s="131">
        <v>1200000</v>
      </c>
      <c r="Q169" s="159">
        <f t="shared" si="13"/>
        <v>14.16313571824802</v>
      </c>
      <c r="R169" s="160">
        <f t="shared" si="12"/>
        <v>4800000</v>
      </c>
      <c r="S169" s="109"/>
    </row>
    <row r="170" spans="2:21" ht="1.1499999999999999" customHeight="1">
      <c r="B170" s="167"/>
      <c r="C170" s="413"/>
      <c r="D170" s="414"/>
      <c r="E170" s="415"/>
      <c r="F170" s="123"/>
      <c r="G170" s="401"/>
      <c r="H170" s="401"/>
      <c r="I170" s="131"/>
      <c r="J170" s="132"/>
      <c r="K170" s="137"/>
      <c r="L170" s="191"/>
      <c r="M170" s="135"/>
      <c r="N170" s="136"/>
      <c r="O170" s="136"/>
      <c r="P170" s="131"/>
      <c r="Q170" s="159">
        <f t="shared" si="13"/>
        <v>0</v>
      </c>
      <c r="R170" s="160"/>
      <c r="S170" s="109"/>
      <c r="U170" s="193"/>
    </row>
    <row r="171" spans="2:21" ht="21" thickBot="1">
      <c r="B171" s="363" t="s">
        <v>80</v>
      </c>
      <c r="C171" s="364"/>
      <c r="D171" s="364"/>
      <c r="E171" s="364"/>
      <c r="F171" s="364"/>
      <c r="G171" s="364"/>
      <c r="H171" s="365"/>
      <c r="I171" s="140">
        <f>SUM(I166:I170)</f>
        <v>8472700</v>
      </c>
      <c r="J171" s="141" t="s">
        <v>81</v>
      </c>
      <c r="K171" s="142"/>
      <c r="L171" s="143">
        <f>SUM(L166:L170)</f>
        <v>100</v>
      </c>
      <c r="M171" s="153"/>
      <c r="N171" s="143">
        <f>SUM(N166:N170)</f>
        <v>0.2</v>
      </c>
      <c r="O171" s="143">
        <f>SUM(O166:O170)</f>
        <v>14.16313571824802</v>
      </c>
      <c r="P171" s="154">
        <f>SUM(P166:P170)</f>
        <v>1200000</v>
      </c>
      <c r="Q171" s="163">
        <f>SUM(Q166:Q170)</f>
        <v>14.16313571824802</v>
      </c>
      <c r="R171" s="164">
        <f>SUM(R166:R170)</f>
        <v>7272700</v>
      </c>
      <c r="S171" s="109"/>
      <c r="U171" s="193"/>
    </row>
    <row r="172" spans="2:21" ht="18" thickTop="1">
      <c r="B172" s="109"/>
      <c r="C172" s="109"/>
      <c r="D172" s="109"/>
      <c r="E172" s="109"/>
      <c r="F172" s="108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U172" s="194">
        <v>2017037705</v>
      </c>
    </row>
    <row r="173" spans="2:21" ht="17.25">
      <c r="B173" s="109"/>
      <c r="C173" s="109"/>
      <c r="D173" s="109"/>
      <c r="E173" s="109"/>
      <c r="F173" s="108"/>
      <c r="G173" s="109"/>
      <c r="H173" s="109"/>
      <c r="I173" s="146"/>
      <c r="J173" s="109"/>
      <c r="K173" s="109"/>
      <c r="L173" s="109"/>
      <c r="M173" s="109"/>
      <c r="N173" s="109"/>
      <c r="O173" s="128"/>
      <c r="P173" s="128" t="str">
        <f>P145</f>
        <v>Polebunging, 28 Februari 2025</v>
      </c>
      <c r="Q173" s="109"/>
      <c r="R173" s="109"/>
      <c r="S173" s="109"/>
      <c r="U173" s="194">
        <v>2009937705</v>
      </c>
    </row>
    <row r="174" spans="2:21">
      <c r="B174" s="109"/>
      <c r="C174" s="109"/>
      <c r="D174" s="109"/>
      <c r="E174" s="109"/>
      <c r="F174" s="108"/>
      <c r="G174" s="109"/>
      <c r="H174" s="109"/>
      <c r="I174" s="109"/>
      <c r="J174" s="109"/>
      <c r="K174" s="109"/>
      <c r="L174" s="109"/>
      <c r="M174" s="109"/>
      <c r="N174" s="109"/>
      <c r="O174" s="147"/>
      <c r="P174" s="147" t="str">
        <f>P56</f>
        <v>P P T K,</v>
      </c>
      <c r="Q174" s="109"/>
      <c r="R174" s="109"/>
      <c r="S174" s="109"/>
      <c r="U174" s="177">
        <f>U172-U173</f>
        <v>7100000</v>
      </c>
    </row>
    <row r="175" spans="2:21">
      <c r="B175" s="109"/>
      <c r="C175" s="109"/>
      <c r="D175" s="109"/>
      <c r="E175" s="109"/>
      <c r="F175" s="108"/>
      <c r="G175" s="109"/>
      <c r="H175" s="109"/>
      <c r="I175" s="146"/>
      <c r="J175" s="109"/>
      <c r="K175" s="109"/>
      <c r="L175" s="109"/>
      <c r="M175" s="109"/>
      <c r="N175" s="109"/>
      <c r="O175" s="147"/>
      <c r="P175" s="147"/>
      <c r="Q175" s="109"/>
      <c r="R175" s="109"/>
      <c r="S175" s="109"/>
      <c r="U175" s="177" t="e">
        <f>#REF!</f>
        <v>#REF!</v>
      </c>
    </row>
    <row r="176" spans="2:21">
      <c r="B176" s="109"/>
      <c r="C176" s="109"/>
      <c r="D176" s="109"/>
      <c r="E176" s="109"/>
      <c r="F176" s="108"/>
      <c r="G176" s="109"/>
      <c r="H176" s="109"/>
      <c r="I176" s="109"/>
      <c r="J176" s="109"/>
      <c r="K176" s="109"/>
      <c r="L176" s="109"/>
      <c r="M176" s="109"/>
      <c r="N176" s="109"/>
      <c r="O176" s="147"/>
      <c r="P176" s="147"/>
      <c r="Q176" s="109"/>
      <c r="R176" s="109"/>
      <c r="S176" s="109"/>
      <c r="U176" s="177" t="e">
        <f>#REF!</f>
        <v>#REF!</v>
      </c>
    </row>
    <row r="177" spans="2:25">
      <c r="B177" s="109"/>
      <c r="C177" s="109"/>
      <c r="D177" s="109"/>
      <c r="E177" s="109"/>
      <c r="F177" s="108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U177" s="177" t="e">
        <f>#REF!</f>
        <v>#REF!</v>
      </c>
    </row>
    <row r="178" spans="2:25">
      <c r="B178" s="109"/>
      <c r="C178" s="109"/>
      <c r="D178" s="109"/>
      <c r="E178" s="109"/>
      <c r="F178" s="108"/>
      <c r="G178" s="109"/>
      <c r="H178" s="109"/>
      <c r="I178" s="109"/>
      <c r="J178" s="109"/>
      <c r="K178" s="109"/>
      <c r="L178" s="109"/>
      <c r="M178" s="109"/>
      <c r="N178" s="109"/>
      <c r="O178" s="148"/>
      <c r="P178" s="148" t="str">
        <f>P150</f>
        <v>ARMAN,S.Sos</v>
      </c>
      <c r="Q178" s="109"/>
      <c r="R178" s="109"/>
      <c r="S178" s="109"/>
      <c r="U178" s="177" t="e">
        <f>SUM(U175:U177)</f>
        <v>#REF!</v>
      </c>
    </row>
    <row r="179" spans="2:25">
      <c r="B179" s="109"/>
      <c r="C179" s="109"/>
      <c r="D179" s="109"/>
      <c r="E179" s="109"/>
      <c r="F179" s="108"/>
      <c r="G179" s="109"/>
      <c r="H179" s="109"/>
      <c r="I179" s="109"/>
      <c r="J179" s="109"/>
      <c r="K179" s="109"/>
      <c r="L179" s="109"/>
      <c r="M179" s="109"/>
      <c r="N179" s="109"/>
      <c r="O179" s="128"/>
      <c r="P179" s="277" t="str">
        <f>P151</f>
        <v>Nip. 197505242005021003</v>
      </c>
      <c r="Q179" s="109"/>
      <c r="R179" s="109"/>
      <c r="S179" s="109"/>
    </row>
    <row r="180" spans="2:25">
      <c r="B180" s="105" t="s">
        <v>47</v>
      </c>
      <c r="C180" s="106"/>
      <c r="D180" s="106"/>
      <c r="E180" s="107"/>
      <c r="F180" s="108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  <c r="S180" s="109"/>
      <c r="U180" s="181">
        <v>150000</v>
      </c>
      <c r="V180" s="103">
        <v>4</v>
      </c>
      <c r="W180" s="182">
        <f>U180*V180</f>
        <v>600000</v>
      </c>
      <c r="X180" s="103" t="s">
        <v>117</v>
      </c>
      <c r="Y180" s="103">
        <v>3</v>
      </c>
    </row>
    <row r="181" spans="2:25">
      <c r="B181" s="110" t="s">
        <v>48</v>
      </c>
      <c r="C181" s="111"/>
      <c r="D181" s="111"/>
      <c r="E181" s="112"/>
      <c r="F181" s="108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  <c r="S181" s="109"/>
      <c r="U181" s="181">
        <v>50000</v>
      </c>
      <c r="V181" s="103">
        <v>46</v>
      </c>
      <c r="W181" s="182">
        <f>U181*V181</f>
        <v>2300000</v>
      </c>
      <c r="X181" s="103" t="s">
        <v>118</v>
      </c>
      <c r="Y181" s="103">
        <v>1</v>
      </c>
    </row>
    <row r="182" spans="2:25" ht="16.5">
      <c r="B182" s="109"/>
      <c r="C182" s="109"/>
      <c r="D182" s="109"/>
      <c r="E182" s="109"/>
      <c r="F182" s="108"/>
      <c r="G182" s="109"/>
      <c r="H182" s="407" t="s">
        <v>49</v>
      </c>
      <c r="I182" s="407"/>
      <c r="J182" s="407"/>
      <c r="K182" s="407"/>
      <c r="L182" s="113"/>
      <c r="M182" s="113"/>
      <c r="N182" s="109"/>
      <c r="O182" s="109"/>
      <c r="P182" s="109"/>
      <c r="Q182" s="109"/>
      <c r="R182" s="109"/>
      <c r="S182" s="109"/>
      <c r="U182" s="181">
        <v>70000</v>
      </c>
      <c r="V182" s="103">
        <v>60</v>
      </c>
      <c r="W182" s="182">
        <f>U182*V182</f>
        <v>4200000</v>
      </c>
      <c r="X182" s="103" t="s">
        <v>119</v>
      </c>
      <c r="Y182" s="103">
        <v>20</v>
      </c>
    </row>
    <row r="183" spans="2:25" ht="16.5">
      <c r="B183" s="109"/>
      <c r="C183" s="109"/>
      <c r="D183" s="109"/>
      <c r="E183" s="109"/>
      <c r="F183" s="108"/>
      <c r="G183" s="109"/>
      <c r="H183" s="407" t="s">
        <v>50</v>
      </c>
      <c r="I183" s="407"/>
      <c r="J183" s="407"/>
      <c r="K183" s="407"/>
      <c r="L183" s="113"/>
      <c r="M183" s="113"/>
      <c r="N183" s="109"/>
      <c r="O183" s="109"/>
      <c r="P183" s="109"/>
      <c r="Q183" s="109"/>
      <c r="R183" s="109"/>
      <c r="S183" s="109"/>
      <c r="W183" s="182">
        <f>SUM(W180:W182)</f>
        <v>7100000</v>
      </c>
      <c r="X183" s="103" t="s">
        <v>120</v>
      </c>
      <c r="Y183" s="103">
        <v>20</v>
      </c>
    </row>
    <row r="184" spans="2:25" ht="16.5">
      <c r="B184" s="109"/>
      <c r="C184" s="109"/>
      <c r="D184" s="109"/>
      <c r="E184" s="109"/>
      <c r="F184" s="108"/>
      <c r="G184" s="109"/>
      <c r="H184" s="407" t="s">
        <v>247</v>
      </c>
      <c r="I184" s="407"/>
      <c r="J184" s="407"/>
      <c r="K184" s="407"/>
      <c r="L184" s="113"/>
      <c r="M184" s="113"/>
      <c r="N184" s="109"/>
      <c r="O184" s="109"/>
      <c r="P184" s="109"/>
      <c r="Q184" s="109"/>
      <c r="R184" s="109"/>
      <c r="S184" s="109"/>
      <c r="X184" s="103" t="s">
        <v>121</v>
      </c>
      <c r="Y184" s="103">
        <v>20</v>
      </c>
    </row>
    <row r="185" spans="2:25" ht="16.5">
      <c r="B185" s="114" t="s">
        <v>52</v>
      </c>
      <c r="C185" s="114"/>
      <c r="D185" s="115" t="s">
        <v>3</v>
      </c>
      <c r="E185" s="109" t="s">
        <v>53</v>
      </c>
      <c r="F185" s="108"/>
      <c r="G185" s="109"/>
      <c r="H185" s="113"/>
      <c r="I185" s="113"/>
      <c r="J185" s="113"/>
      <c r="K185" s="113"/>
      <c r="L185" s="113"/>
      <c r="M185" s="113"/>
      <c r="N185" s="114"/>
      <c r="O185" s="114"/>
      <c r="P185" s="109"/>
      <c r="Q185" s="109"/>
      <c r="R185" s="109"/>
      <c r="S185" s="109"/>
      <c r="X185" s="103" t="s">
        <v>122</v>
      </c>
      <c r="Y185" s="103">
        <v>15</v>
      </c>
    </row>
    <row r="186" spans="2:25" ht="16.5">
      <c r="B186" s="184" t="s">
        <v>54</v>
      </c>
      <c r="C186" s="114"/>
      <c r="D186" s="115" t="s">
        <v>3</v>
      </c>
      <c r="E186" s="109" t="s">
        <v>24</v>
      </c>
      <c r="F186" s="108"/>
      <c r="G186" s="109"/>
      <c r="H186" s="113"/>
      <c r="I186" s="113"/>
      <c r="J186" s="113"/>
      <c r="K186" s="113"/>
      <c r="L186" s="113"/>
      <c r="M186" s="113"/>
      <c r="N186" s="114"/>
      <c r="O186" s="114"/>
      <c r="P186" s="109"/>
      <c r="Q186" s="109"/>
      <c r="R186" s="109"/>
      <c r="S186" s="109"/>
      <c r="X186" s="103" t="s">
        <v>123</v>
      </c>
      <c r="Y186" s="103">
        <v>15</v>
      </c>
    </row>
    <row r="187" spans="2:25" ht="16.5" customHeight="1">
      <c r="B187" s="184" t="s">
        <v>56</v>
      </c>
      <c r="C187" s="184"/>
      <c r="D187" s="185" t="s">
        <v>3</v>
      </c>
      <c r="E187" s="421" t="s">
        <v>124</v>
      </c>
      <c r="F187" s="421"/>
      <c r="G187" s="421"/>
      <c r="H187" s="113"/>
      <c r="I187" s="113"/>
      <c r="J187" s="113"/>
      <c r="K187" s="113"/>
      <c r="L187" s="113"/>
      <c r="M187" s="109"/>
      <c r="N187" s="109"/>
      <c r="O187" s="109"/>
      <c r="P187" s="114"/>
      <c r="Q187" s="114"/>
      <c r="R187" s="109"/>
      <c r="S187" s="109"/>
      <c r="U187" s="182" t="e">
        <f>U178-W183</f>
        <v>#REF!</v>
      </c>
      <c r="X187" s="103" t="s">
        <v>125</v>
      </c>
      <c r="Y187" s="103">
        <v>16</v>
      </c>
    </row>
    <row r="188" spans="2:25">
      <c r="B188" s="114" t="s">
        <v>58</v>
      </c>
      <c r="C188" s="114"/>
      <c r="D188" s="115" t="s">
        <v>3</v>
      </c>
      <c r="E188" s="109" t="str">
        <f>E133</f>
        <v>Langsung</v>
      </c>
      <c r="F188" s="108"/>
      <c r="G188" s="109"/>
      <c r="H188" s="109"/>
      <c r="I188" s="109"/>
      <c r="J188" s="109"/>
      <c r="K188" s="109"/>
      <c r="L188" s="109"/>
      <c r="M188" s="109"/>
      <c r="N188" s="109" t="str">
        <f>N133</f>
        <v>Keadaan Bulan Februari 2025</v>
      </c>
      <c r="O188" s="109"/>
      <c r="P188" s="109"/>
      <c r="Q188" s="109"/>
      <c r="R188" s="109"/>
      <c r="S188" s="109"/>
    </row>
    <row r="189" spans="2:25" ht="15.75" thickBot="1">
      <c r="B189" s="114"/>
      <c r="C189" s="114"/>
      <c r="D189" s="114"/>
      <c r="E189" s="109"/>
      <c r="F189" s="108"/>
      <c r="G189" s="109"/>
      <c r="H189" s="109"/>
      <c r="I189" s="109"/>
      <c r="J189" s="109"/>
      <c r="K189" s="109"/>
      <c r="L189" s="109"/>
      <c r="M189" s="109"/>
      <c r="N189" s="109"/>
      <c r="O189" s="109"/>
      <c r="P189" s="108"/>
      <c r="Q189" s="108"/>
      <c r="R189" s="109"/>
      <c r="S189" s="109"/>
    </row>
    <row r="190" spans="2:25" ht="29.25" customHeight="1" thickTop="1">
      <c r="B190" s="431" t="s">
        <v>61</v>
      </c>
      <c r="C190" s="377" t="s">
        <v>62</v>
      </c>
      <c r="D190" s="378"/>
      <c r="E190" s="434"/>
      <c r="F190" s="368" t="s">
        <v>63</v>
      </c>
      <c r="G190" s="353" t="s">
        <v>64</v>
      </c>
      <c r="H190" s="354"/>
      <c r="I190" s="368" t="s">
        <v>65</v>
      </c>
      <c r="J190" s="368" t="s">
        <v>66</v>
      </c>
      <c r="K190" s="368" t="s">
        <v>67</v>
      </c>
      <c r="L190" s="368" t="s">
        <v>68</v>
      </c>
      <c r="M190" s="395" t="s">
        <v>69</v>
      </c>
      <c r="N190" s="396"/>
      <c r="O190" s="395" t="s">
        <v>70</v>
      </c>
      <c r="P190" s="397"/>
      <c r="Q190" s="396"/>
      <c r="R190" s="405" t="s">
        <v>71</v>
      </c>
      <c r="S190" s="109"/>
    </row>
    <row r="191" spans="2:25" ht="14.25" customHeight="1">
      <c r="B191" s="440"/>
      <c r="C191" s="445"/>
      <c r="D191" s="446"/>
      <c r="E191" s="435"/>
      <c r="F191" s="376"/>
      <c r="G191" s="404" t="s">
        <v>72</v>
      </c>
      <c r="H191" s="404" t="s">
        <v>73</v>
      </c>
      <c r="I191" s="376"/>
      <c r="J191" s="376"/>
      <c r="K191" s="376"/>
      <c r="L191" s="376"/>
      <c r="M191" s="404" t="s">
        <v>16</v>
      </c>
      <c r="N191" s="404" t="s">
        <v>15</v>
      </c>
      <c r="O191" s="404" t="s">
        <v>16</v>
      </c>
      <c r="P191" s="398" t="s">
        <v>15</v>
      </c>
      <c r="Q191" s="425"/>
      <c r="R191" s="406"/>
      <c r="S191" s="109"/>
    </row>
    <row r="192" spans="2:25">
      <c r="B192" s="441"/>
      <c r="C192" s="447"/>
      <c r="D192" s="448"/>
      <c r="E192" s="436"/>
      <c r="F192" s="400"/>
      <c r="G192" s="400"/>
      <c r="H192" s="400"/>
      <c r="I192" s="400"/>
      <c r="J192" s="400"/>
      <c r="K192" s="400"/>
      <c r="L192" s="400"/>
      <c r="M192" s="400"/>
      <c r="N192" s="400"/>
      <c r="O192" s="400"/>
      <c r="P192" s="187" t="s">
        <v>74</v>
      </c>
      <c r="Q192" s="192" t="s">
        <v>18</v>
      </c>
      <c r="R192" s="451"/>
      <c r="S192" s="109"/>
    </row>
    <row r="193" spans="2:19">
      <c r="B193" s="118">
        <v>1</v>
      </c>
      <c r="C193" s="344">
        <v>2</v>
      </c>
      <c r="D193" s="345"/>
      <c r="E193" s="346"/>
      <c r="F193" s="120">
        <v>3</v>
      </c>
      <c r="G193" s="121">
        <v>4</v>
      </c>
      <c r="H193" s="121">
        <v>5</v>
      </c>
      <c r="I193" s="121">
        <v>6</v>
      </c>
      <c r="J193" s="121">
        <v>7</v>
      </c>
      <c r="K193" s="121">
        <v>8</v>
      </c>
      <c r="L193" s="121">
        <v>9</v>
      </c>
      <c r="M193" s="121">
        <v>10</v>
      </c>
      <c r="N193" s="121">
        <v>11</v>
      </c>
      <c r="O193" s="121">
        <v>12</v>
      </c>
      <c r="P193" s="121">
        <v>13</v>
      </c>
      <c r="Q193" s="119">
        <v>14</v>
      </c>
      <c r="R193" s="158">
        <v>15</v>
      </c>
      <c r="S193" s="109"/>
    </row>
    <row r="194" spans="2:19" ht="26.45" customHeight="1">
      <c r="B194" s="186">
        <v>1</v>
      </c>
      <c r="C194" s="422" t="s">
        <v>126</v>
      </c>
      <c r="D194" s="423"/>
      <c r="E194" s="424"/>
      <c r="F194" s="123"/>
      <c r="G194" s="358" t="s">
        <v>76</v>
      </c>
      <c r="H194" s="358" t="s">
        <v>77</v>
      </c>
      <c r="I194" s="188">
        <v>1800000</v>
      </c>
      <c r="J194" s="189" t="s">
        <v>78</v>
      </c>
      <c r="K194" s="190" t="s">
        <v>78</v>
      </c>
      <c r="L194" s="134">
        <f>I194/I199*100</f>
        <v>38.461538461538467</v>
      </c>
      <c r="M194" s="135">
        <f>P194/I194*100</f>
        <v>0</v>
      </c>
      <c r="N194" s="136">
        <f>P194/I194</f>
        <v>0</v>
      </c>
      <c r="O194" s="136">
        <f>L194*M194/100</f>
        <v>0</v>
      </c>
      <c r="P194" s="188"/>
      <c r="Q194" s="159">
        <f>L194*M194/100</f>
        <v>0</v>
      </c>
      <c r="R194" s="160">
        <f>I194-P194</f>
        <v>1800000</v>
      </c>
      <c r="S194" s="109"/>
    </row>
    <row r="195" spans="2:19" ht="15.75" customHeight="1">
      <c r="B195" s="186">
        <v>2</v>
      </c>
      <c r="C195" s="422" t="s">
        <v>126</v>
      </c>
      <c r="D195" s="423"/>
      <c r="E195" s="424"/>
      <c r="F195" s="123"/>
      <c r="G195" s="401"/>
      <c r="H195" s="401"/>
      <c r="I195" s="188">
        <v>2880000</v>
      </c>
      <c r="J195" s="189"/>
      <c r="K195" s="189"/>
      <c r="L195" s="134">
        <f>I195/I199*100</f>
        <v>61.53846153846154</v>
      </c>
      <c r="M195" s="135"/>
      <c r="N195" s="136"/>
      <c r="O195" s="136"/>
      <c r="P195" s="188"/>
      <c r="Q195" s="159"/>
      <c r="R195" s="160">
        <f>I195-P195</f>
        <v>2880000</v>
      </c>
      <c r="S195" s="109"/>
    </row>
    <row r="196" spans="2:19" ht="26.45" customHeight="1">
      <c r="B196" s="122"/>
      <c r="C196" s="116"/>
      <c r="D196" s="109"/>
      <c r="E196" s="117"/>
      <c r="F196" s="123"/>
      <c r="G196" s="401"/>
      <c r="H196" s="401"/>
      <c r="I196" s="131"/>
      <c r="J196" s="132"/>
      <c r="K196" s="137"/>
      <c r="L196" s="134"/>
      <c r="M196" s="135"/>
      <c r="N196" s="136"/>
      <c r="O196" s="136"/>
      <c r="P196" s="131"/>
      <c r="Q196" s="159"/>
      <c r="R196" s="160"/>
      <c r="S196" s="109"/>
    </row>
    <row r="197" spans="2:19" ht="15" hidden="1" customHeight="1">
      <c r="B197" s="122"/>
      <c r="C197" s="116"/>
      <c r="D197" s="109"/>
      <c r="E197" s="117"/>
      <c r="F197" s="123"/>
      <c r="G197" s="401"/>
      <c r="H197" s="401"/>
      <c r="I197" s="131"/>
      <c r="J197" s="132"/>
      <c r="K197" s="137"/>
      <c r="L197" s="134"/>
      <c r="M197" s="135"/>
      <c r="N197" s="136"/>
      <c r="O197" s="136"/>
      <c r="P197" s="131"/>
      <c r="Q197" s="159"/>
      <c r="R197" s="160"/>
      <c r="S197" s="109"/>
    </row>
    <row r="198" spans="2:19" ht="15" hidden="1" customHeight="1">
      <c r="B198" s="167"/>
      <c r="C198" s="426"/>
      <c r="D198" s="427"/>
      <c r="E198" s="428"/>
      <c r="F198" s="123"/>
      <c r="G198" s="359"/>
      <c r="H198" s="359"/>
      <c r="I198" s="131"/>
      <c r="J198" s="132"/>
      <c r="K198" s="137"/>
      <c r="L198" s="191"/>
      <c r="M198" s="135"/>
      <c r="N198" s="136"/>
      <c r="O198" s="136"/>
      <c r="P198" s="131"/>
      <c r="Q198" s="159"/>
      <c r="R198" s="160"/>
      <c r="S198" s="109"/>
    </row>
    <row r="199" spans="2:19" ht="21" thickBot="1">
      <c r="B199" s="363" t="s">
        <v>80</v>
      </c>
      <c r="C199" s="364"/>
      <c r="D199" s="364"/>
      <c r="E199" s="364"/>
      <c r="F199" s="364"/>
      <c r="G199" s="364"/>
      <c r="H199" s="365"/>
      <c r="I199" s="140">
        <f>SUM(I194:I198)</f>
        <v>4680000</v>
      </c>
      <c r="J199" s="141" t="s">
        <v>81</v>
      </c>
      <c r="K199" s="142"/>
      <c r="L199" s="143">
        <f>SUM(L194:L198)</f>
        <v>100</v>
      </c>
      <c r="M199" s="153"/>
      <c r="N199" s="143">
        <f>SUM(N194:N198)</f>
        <v>0</v>
      </c>
      <c r="O199" s="143">
        <f>SUM(O194:O198)</f>
        <v>0</v>
      </c>
      <c r="P199" s="154">
        <f>SUM(P194:P198)</f>
        <v>0</v>
      </c>
      <c r="Q199" s="163">
        <f>SUM(Q194:Q198)</f>
        <v>0</v>
      </c>
      <c r="R199" s="164">
        <f>SUM(R194:R198)</f>
        <v>4680000</v>
      </c>
      <c r="S199" s="109"/>
    </row>
    <row r="200" spans="2:19" ht="15.75" thickTop="1">
      <c r="B200" s="109"/>
      <c r="C200" s="109"/>
      <c r="D200" s="109"/>
      <c r="E200" s="109"/>
      <c r="F200" s="108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</row>
    <row r="201" spans="2:19">
      <c r="B201" s="109"/>
      <c r="C201" s="109"/>
      <c r="D201" s="109"/>
      <c r="E201" s="109"/>
      <c r="F201" s="108"/>
      <c r="G201" s="109"/>
      <c r="H201" s="109"/>
      <c r="I201" s="146"/>
      <c r="J201" s="109"/>
      <c r="K201" s="109"/>
      <c r="L201" s="109"/>
      <c r="M201" s="109"/>
      <c r="N201" s="109"/>
      <c r="O201" s="128"/>
      <c r="P201" s="128" t="str">
        <f>P145</f>
        <v>Polebunging, 28 Februari 2025</v>
      </c>
      <c r="Q201" s="109"/>
      <c r="R201" s="109"/>
      <c r="S201" s="109"/>
    </row>
    <row r="202" spans="2:19">
      <c r="B202" s="109"/>
      <c r="C202" s="109"/>
      <c r="D202" s="109"/>
      <c r="E202" s="109"/>
      <c r="F202" s="108"/>
      <c r="G202" s="109"/>
      <c r="H202" s="109"/>
      <c r="I202" s="109"/>
      <c r="J202" s="109"/>
      <c r="K202" s="109"/>
      <c r="L202" s="109"/>
      <c r="M202" s="109"/>
      <c r="N202" s="109"/>
      <c r="O202" s="147"/>
      <c r="P202" s="147" t="s">
        <v>83</v>
      </c>
      <c r="Q202" s="109"/>
      <c r="R202" s="109"/>
      <c r="S202" s="109"/>
    </row>
    <row r="203" spans="2:19">
      <c r="B203" s="108"/>
      <c r="C203" s="109"/>
      <c r="D203" s="109"/>
      <c r="E203" s="109"/>
      <c r="F203" s="108"/>
      <c r="G203" s="109"/>
      <c r="H203" s="109"/>
      <c r="I203" s="146"/>
      <c r="J203" s="109"/>
      <c r="K203" s="109"/>
      <c r="L203" s="109"/>
      <c r="M203" s="109"/>
      <c r="N203" s="109"/>
      <c r="O203" s="147"/>
      <c r="P203" s="147"/>
      <c r="Q203" s="109"/>
      <c r="R203" s="109"/>
      <c r="S203" s="109"/>
    </row>
    <row r="204" spans="2:19">
      <c r="B204" s="109"/>
      <c r="C204" s="109"/>
      <c r="D204" s="109"/>
      <c r="E204" s="109"/>
      <c r="F204" s="108"/>
      <c r="G204" s="109"/>
      <c r="H204" s="109"/>
      <c r="I204" s="109"/>
      <c r="J204" s="109"/>
      <c r="K204" s="109"/>
      <c r="L204" s="109"/>
      <c r="M204" s="109"/>
      <c r="N204" s="109"/>
      <c r="O204" s="147"/>
      <c r="P204" s="147"/>
      <c r="Q204" s="109"/>
      <c r="R204" s="109"/>
      <c r="S204" s="109"/>
    </row>
    <row r="205" spans="2:19">
      <c r="B205" s="109"/>
      <c r="C205" s="109"/>
      <c r="D205" s="109"/>
      <c r="E205" s="109"/>
      <c r="F205" s="108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</row>
    <row r="206" spans="2:19">
      <c r="B206" s="109"/>
      <c r="C206" s="109"/>
      <c r="D206" s="109"/>
      <c r="E206" s="109"/>
      <c r="F206" s="108"/>
      <c r="G206" s="109"/>
      <c r="H206" s="109"/>
      <c r="I206" s="109"/>
      <c r="J206" s="109"/>
      <c r="K206" s="109"/>
      <c r="L206" s="109"/>
      <c r="M206" s="109"/>
      <c r="N206" s="109"/>
      <c r="O206" s="148"/>
      <c r="P206" s="148" t="s">
        <v>127</v>
      </c>
      <c r="Q206" s="109"/>
      <c r="R206" s="109"/>
      <c r="S206" s="109"/>
    </row>
    <row r="207" spans="2:19">
      <c r="B207" s="109"/>
      <c r="C207" s="109"/>
      <c r="D207" s="109"/>
      <c r="E207" s="109"/>
      <c r="F207" s="108"/>
      <c r="G207" s="109"/>
      <c r="H207" s="109"/>
      <c r="I207" s="109"/>
      <c r="J207" s="109"/>
      <c r="K207" s="109"/>
      <c r="L207" s="109"/>
      <c r="M207" s="109"/>
      <c r="N207" s="109"/>
      <c r="O207" s="128"/>
      <c r="P207" s="277" t="s">
        <v>128</v>
      </c>
      <c r="Q207" s="109"/>
      <c r="R207" s="109"/>
      <c r="S207" s="109"/>
    </row>
    <row r="208" spans="2:19">
      <c r="B208" s="105" t="s">
        <v>47</v>
      </c>
      <c r="C208" s="106"/>
      <c r="D208" s="106"/>
      <c r="E208" s="107"/>
      <c r="F208" s="108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</row>
    <row r="209" spans="2:19">
      <c r="B209" s="110" t="s">
        <v>48</v>
      </c>
      <c r="C209" s="111"/>
      <c r="D209" s="111"/>
      <c r="E209" s="112"/>
      <c r="F209" s="108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09"/>
    </row>
    <row r="210" spans="2:19" ht="16.5">
      <c r="B210" s="109"/>
      <c r="C210" s="109"/>
      <c r="D210" s="109"/>
      <c r="E210" s="109"/>
      <c r="F210" s="108"/>
      <c r="G210" s="109"/>
      <c r="H210" s="407" t="s">
        <v>49</v>
      </c>
      <c r="I210" s="407"/>
      <c r="J210" s="407"/>
      <c r="K210" s="407"/>
      <c r="L210" s="113"/>
      <c r="M210" s="113"/>
      <c r="N210" s="109"/>
      <c r="O210" s="109"/>
      <c r="P210" s="109"/>
      <c r="Q210" s="109"/>
      <c r="R210" s="109"/>
      <c r="S210" s="109"/>
    </row>
    <row r="211" spans="2:19" ht="16.5">
      <c r="B211" s="109"/>
      <c r="C211" s="109"/>
      <c r="D211" s="109"/>
      <c r="E211" s="109"/>
      <c r="F211" s="108"/>
      <c r="G211" s="109"/>
      <c r="H211" s="407" t="s">
        <v>50</v>
      </c>
      <c r="I211" s="407"/>
      <c r="J211" s="407"/>
      <c r="K211" s="407"/>
      <c r="L211" s="113"/>
      <c r="M211" s="113"/>
      <c r="N211" s="109"/>
      <c r="O211" s="109"/>
      <c r="P211" s="109"/>
      <c r="Q211" s="109"/>
      <c r="R211" s="109"/>
      <c r="S211" s="109"/>
    </row>
    <row r="212" spans="2:19" ht="16.5">
      <c r="B212" s="109"/>
      <c r="C212" s="109"/>
      <c r="D212" s="109"/>
      <c r="E212" s="109"/>
      <c r="F212" s="108"/>
      <c r="G212" s="109"/>
      <c r="H212" s="407" t="s">
        <v>247</v>
      </c>
      <c r="I212" s="407"/>
      <c r="J212" s="407"/>
      <c r="K212" s="407"/>
      <c r="L212" s="113"/>
      <c r="M212" s="113"/>
      <c r="N212" s="109"/>
      <c r="O212" s="109"/>
      <c r="P212" s="109"/>
      <c r="Q212" s="109"/>
      <c r="R212" s="109"/>
      <c r="S212" s="109"/>
    </row>
    <row r="213" spans="2:19" ht="16.5">
      <c r="B213" s="114" t="s">
        <v>52</v>
      </c>
      <c r="C213" s="114"/>
      <c r="D213" s="115" t="s">
        <v>3</v>
      </c>
      <c r="E213" s="109" t="s">
        <v>53</v>
      </c>
      <c r="F213" s="108"/>
      <c r="G213" s="109"/>
      <c r="H213" s="113"/>
      <c r="I213" s="113"/>
      <c r="J213" s="113"/>
      <c r="K213" s="113"/>
      <c r="L213" s="113"/>
      <c r="M213" s="113"/>
      <c r="N213" s="114"/>
      <c r="O213" s="114"/>
      <c r="P213" s="109"/>
      <c r="Q213" s="109"/>
      <c r="R213" s="109"/>
      <c r="S213" s="109"/>
    </row>
    <row r="214" spans="2:19" ht="16.5">
      <c r="B214" s="184" t="s">
        <v>54</v>
      </c>
      <c r="C214" s="114"/>
      <c r="D214" s="115" t="s">
        <v>3</v>
      </c>
      <c r="E214" s="109" t="s">
        <v>24</v>
      </c>
      <c r="F214" s="108"/>
      <c r="G214" s="109"/>
      <c r="H214" s="113"/>
      <c r="I214" s="113"/>
      <c r="J214" s="113"/>
      <c r="K214" s="113"/>
      <c r="L214" s="113"/>
      <c r="M214" s="113"/>
      <c r="N214" s="114"/>
      <c r="O214" s="114"/>
      <c r="P214" s="109"/>
      <c r="Q214" s="109"/>
      <c r="R214" s="109"/>
      <c r="S214" s="109"/>
    </row>
    <row r="215" spans="2:19" ht="16.5">
      <c r="B215" s="184" t="s">
        <v>56</v>
      </c>
      <c r="C215" s="184"/>
      <c r="D215" s="185" t="s">
        <v>3</v>
      </c>
      <c r="E215" s="421" t="s">
        <v>129</v>
      </c>
      <c r="F215" s="421"/>
      <c r="G215" s="421"/>
      <c r="H215" s="113"/>
      <c r="I215" s="113"/>
      <c r="J215" s="113"/>
      <c r="K215" s="113"/>
      <c r="L215" s="113"/>
      <c r="M215" s="109"/>
      <c r="N215" s="109"/>
      <c r="O215" s="109"/>
      <c r="P215" s="114"/>
      <c r="Q215" s="114"/>
      <c r="R215" s="109"/>
      <c r="S215" s="109"/>
    </row>
    <row r="216" spans="2:19">
      <c r="B216" s="114" t="s">
        <v>58</v>
      </c>
      <c r="C216" s="114"/>
      <c r="D216" s="115" t="s">
        <v>3</v>
      </c>
      <c r="E216" s="109" t="str">
        <f>E186</f>
        <v>Administrasi Umum Perangkat Daerah</v>
      </c>
      <c r="F216" s="108"/>
      <c r="G216" s="109"/>
      <c r="H216" s="109"/>
      <c r="I216" s="109"/>
      <c r="J216" s="109"/>
      <c r="K216" s="109"/>
      <c r="L216" s="109"/>
      <c r="M216" s="109"/>
      <c r="N216" s="109" t="str">
        <f>N42</f>
        <v>Keadaan Bulan Februari 2025</v>
      </c>
      <c r="O216" s="109"/>
      <c r="P216" s="109"/>
      <c r="Q216" s="109"/>
      <c r="R216" s="109"/>
      <c r="S216" s="109"/>
    </row>
    <row r="217" spans="2:19" ht="15.75" thickBot="1">
      <c r="B217" s="114"/>
      <c r="C217" s="114"/>
      <c r="D217" s="114"/>
      <c r="E217" s="109"/>
      <c r="F217" s="108"/>
      <c r="G217" s="109"/>
      <c r="H217" s="109"/>
      <c r="I217" s="109"/>
      <c r="J217" s="109"/>
      <c r="K217" s="109"/>
      <c r="L217" s="109"/>
      <c r="M217" s="109"/>
      <c r="N217" s="109"/>
      <c r="O217" s="109"/>
      <c r="P217" s="108"/>
      <c r="Q217" s="108"/>
      <c r="R217" s="109"/>
      <c r="S217" s="109"/>
    </row>
    <row r="218" spans="2:19" ht="29.25" customHeight="1" thickTop="1">
      <c r="B218" s="431" t="s">
        <v>61</v>
      </c>
      <c r="C218" s="377" t="s">
        <v>62</v>
      </c>
      <c r="D218" s="378"/>
      <c r="E218" s="379"/>
      <c r="F218" s="434" t="s">
        <v>63</v>
      </c>
      <c r="G218" s="353" t="s">
        <v>64</v>
      </c>
      <c r="H218" s="354"/>
      <c r="I218" s="368" t="s">
        <v>65</v>
      </c>
      <c r="J218" s="368" t="s">
        <v>66</v>
      </c>
      <c r="K218" s="368" t="s">
        <v>67</v>
      </c>
      <c r="L218" s="368" t="s">
        <v>68</v>
      </c>
      <c r="M218" s="395" t="s">
        <v>69</v>
      </c>
      <c r="N218" s="396"/>
      <c r="O218" s="395" t="s">
        <v>70</v>
      </c>
      <c r="P218" s="397"/>
      <c r="Q218" s="397"/>
      <c r="R218" s="405" t="s">
        <v>71</v>
      </c>
      <c r="S218" s="109"/>
    </row>
    <row r="219" spans="2:19">
      <c r="B219" s="432"/>
      <c r="C219" s="380"/>
      <c r="D219" s="381"/>
      <c r="E219" s="382"/>
      <c r="F219" s="435"/>
      <c r="G219" s="376" t="s">
        <v>72</v>
      </c>
      <c r="H219" s="376" t="s">
        <v>73</v>
      </c>
      <c r="I219" s="369"/>
      <c r="J219" s="376"/>
      <c r="K219" s="376"/>
      <c r="L219" s="402"/>
      <c r="M219" s="376" t="s">
        <v>16</v>
      </c>
      <c r="N219" s="404" t="s">
        <v>15</v>
      </c>
      <c r="O219" s="404" t="s">
        <v>16</v>
      </c>
      <c r="P219" s="398" t="s">
        <v>15</v>
      </c>
      <c r="Q219" s="399"/>
      <c r="R219" s="406"/>
      <c r="S219" s="109"/>
    </row>
    <row r="220" spans="2:19">
      <c r="B220" s="433"/>
      <c r="C220" s="383"/>
      <c r="D220" s="384"/>
      <c r="E220" s="385"/>
      <c r="F220" s="436"/>
      <c r="G220" s="400"/>
      <c r="H220" s="400"/>
      <c r="I220" s="370"/>
      <c r="J220" s="400"/>
      <c r="K220" s="400"/>
      <c r="L220" s="403"/>
      <c r="M220" s="370"/>
      <c r="N220" s="400"/>
      <c r="O220" s="400"/>
      <c r="P220" s="187" t="s">
        <v>74</v>
      </c>
      <c r="Q220" s="192" t="s">
        <v>18</v>
      </c>
      <c r="R220" s="406"/>
      <c r="S220" s="109"/>
    </row>
    <row r="221" spans="2:19">
      <c r="B221" s="118">
        <v>1</v>
      </c>
      <c r="C221" s="344">
        <v>2</v>
      </c>
      <c r="D221" s="345"/>
      <c r="E221" s="346"/>
      <c r="F221" s="120">
        <v>3</v>
      </c>
      <c r="G221" s="121">
        <v>4</v>
      </c>
      <c r="H221" s="121">
        <v>5</v>
      </c>
      <c r="I221" s="121">
        <v>6</v>
      </c>
      <c r="J221" s="121">
        <v>7</v>
      </c>
      <c r="K221" s="121">
        <v>8</v>
      </c>
      <c r="L221" s="121">
        <v>9</v>
      </c>
      <c r="M221" s="121">
        <v>10</v>
      </c>
      <c r="N221" s="121">
        <v>11</v>
      </c>
      <c r="O221" s="121">
        <v>12</v>
      </c>
      <c r="P221" s="121">
        <v>13</v>
      </c>
      <c r="Q221" s="119">
        <v>14</v>
      </c>
      <c r="R221" s="158">
        <v>15</v>
      </c>
      <c r="S221" s="109"/>
    </row>
    <row r="222" spans="2:19">
      <c r="B222" s="186">
        <v>1</v>
      </c>
      <c r="C222" s="422" t="s">
        <v>252</v>
      </c>
      <c r="D222" s="423"/>
      <c r="E222" s="424"/>
      <c r="F222" s="123"/>
      <c r="G222" s="358" t="s">
        <v>76</v>
      </c>
      <c r="H222" s="358" t="s">
        <v>77</v>
      </c>
      <c r="I222" s="188">
        <v>19467000</v>
      </c>
      <c r="J222" s="189" t="s">
        <v>78</v>
      </c>
      <c r="K222" s="190" t="s">
        <v>78</v>
      </c>
      <c r="L222" s="134">
        <f>I222/I225*100</f>
        <v>27.625697134829068</v>
      </c>
      <c r="M222" s="135">
        <f>P222/I222*100</f>
        <v>0</v>
      </c>
      <c r="N222" s="136">
        <f>P222/I222</f>
        <v>0</v>
      </c>
      <c r="O222" s="136">
        <f>L222*M222/100</f>
        <v>0</v>
      </c>
      <c r="P222" s="188"/>
      <c r="Q222" s="159">
        <f>L222*M222/100</f>
        <v>0</v>
      </c>
      <c r="R222" s="160">
        <f>I222-P222</f>
        <v>19467000</v>
      </c>
      <c r="S222" s="109"/>
    </row>
    <row r="223" spans="2:19">
      <c r="B223" s="122">
        <v>2</v>
      </c>
      <c r="C223" s="116" t="s">
        <v>89</v>
      </c>
      <c r="D223" s="109"/>
      <c r="E223" s="117"/>
      <c r="F223" s="123"/>
      <c r="G223" s="401"/>
      <c r="H223" s="401"/>
      <c r="I223" s="131">
        <v>51000000</v>
      </c>
      <c r="J223" s="132"/>
      <c r="K223" s="137"/>
      <c r="L223" s="134">
        <f>I223/I225*100</f>
        <v>72.374302865170932</v>
      </c>
      <c r="M223" s="135">
        <f>P223/I223*100</f>
        <v>4.4117647058823533</v>
      </c>
      <c r="N223" s="136">
        <f>P223/I223</f>
        <v>4.4117647058823532E-2</v>
      </c>
      <c r="O223" s="136">
        <f>L223*M223/100</f>
        <v>3.1929839499340118</v>
      </c>
      <c r="P223" s="131">
        <v>2250000</v>
      </c>
      <c r="Q223" s="159">
        <f>L223*M223/100</f>
        <v>3.1929839499340118</v>
      </c>
      <c r="R223" s="160">
        <f t="shared" ref="R223" si="14">I223-P223</f>
        <v>48750000</v>
      </c>
      <c r="S223" s="109"/>
    </row>
    <row r="224" spans="2:19">
      <c r="B224" s="167"/>
      <c r="C224" s="413"/>
      <c r="D224" s="414"/>
      <c r="E224" s="415"/>
      <c r="F224" s="123"/>
      <c r="G224" s="401"/>
      <c r="H224" s="401"/>
      <c r="I224" s="131"/>
      <c r="J224" s="132"/>
      <c r="K224" s="137"/>
      <c r="L224" s="191"/>
      <c r="M224" s="135"/>
      <c r="N224" s="136"/>
      <c r="O224" s="136"/>
      <c r="P224" s="131"/>
      <c r="Q224" s="159">
        <f t="shared" ref="Q224" si="15">L224*M224/100</f>
        <v>0</v>
      </c>
      <c r="R224" s="160"/>
      <c r="S224" s="109"/>
    </row>
    <row r="225" spans="2:19" ht="21" thickBot="1">
      <c r="B225" s="363" t="s">
        <v>80</v>
      </c>
      <c r="C225" s="364"/>
      <c r="D225" s="364"/>
      <c r="E225" s="364"/>
      <c r="F225" s="364"/>
      <c r="G225" s="364"/>
      <c r="H225" s="365"/>
      <c r="I225" s="140">
        <f>SUM(I222:I224)</f>
        <v>70467000</v>
      </c>
      <c r="J225" s="141" t="s">
        <v>81</v>
      </c>
      <c r="K225" s="142"/>
      <c r="L225" s="143">
        <f>SUM(L222:L224)</f>
        <v>100</v>
      </c>
      <c r="M225" s="153"/>
      <c r="N225" s="143">
        <f>SUM(N222:N224)</f>
        <v>4.4117647058823532E-2</v>
      </c>
      <c r="O225" s="143">
        <f>SUM(O222:O224)</f>
        <v>3.1929839499340118</v>
      </c>
      <c r="P225" s="154">
        <f>SUM(P222:P224)</f>
        <v>2250000</v>
      </c>
      <c r="Q225" s="163">
        <f>SUM(Q222:Q224)</f>
        <v>3.1929839499340118</v>
      </c>
      <c r="R225" s="164">
        <f>SUM(R222:R224)</f>
        <v>68217000</v>
      </c>
      <c r="S225" s="109"/>
    </row>
    <row r="226" spans="2:19" ht="15.75" thickTop="1">
      <c r="B226" s="109"/>
      <c r="C226" s="109"/>
      <c r="D226" s="109"/>
      <c r="E226" s="109"/>
      <c r="F226" s="108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  <c r="S226" s="109"/>
    </row>
    <row r="227" spans="2:19">
      <c r="B227" s="109"/>
      <c r="C227" s="109"/>
      <c r="D227" s="109"/>
      <c r="E227" s="109"/>
      <c r="F227" s="108"/>
      <c r="G227" s="109"/>
      <c r="H227" s="109"/>
      <c r="I227" s="146"/>
      <c r="J227" s="109"/>
      <c r="K227" s="109"/>
      <c r="L227" s="109"/>
      <c r="M227" s="109"/>
      <c r="N227" s="109"/>
      <c r="O227" s="128"/>
      <c r="P227" s="128" t="str">
        <f>P201</f>
        <v>Polebunging, 28 Februari 2025</v>
      </c>
      <c r="Q227" s="109"/>
      <c r="R227" s="109"/>
      <c r="S227" s="109"/>
    </row>
    <row r="228" spans="2:19">
      <c r="B228" s="109"/>
      <c r="C228" s="109"/>
      <c r="D228" s="109"/>
      <c r="E228" s="109"/>
      <c r="F228" s="108"/>
      <c r="G228" s="109"/>
      <c r="H228" s="109"/>
      <c r="I228" s="146"/>
      <c r="J228" s="109"/>
      <c r="K228" s="109"/>
      <c r="L228" s="109"/>
      <c r="M228" s="109"/>
      <c r="N228" s="109"/>
      <c r="O228" s="147"/>
      <c r="P228" s="147" t="s">
        <v>83</v>
      </c>
      <c r="Q228" s="109"/>
      <c r="R228" s="109"/>
      <c r="S228" s="109"/>
    </row>
    <row r="229" spans="2:19">
      <c r="B229" s="109"/>
      <c r="C229" s="109"/>
      <c r="D229" s="109"/>
      <c r="E229" s="109"/>
      <c r="F229" s="108"/>
      <c r="G229" s="109"/>
      <c r="H229" s="109"/>
      <c r="I229" s="146"/>
      <c r="J229" s="109"/>
      <c r="K229" s="109"/>
      <c r="L229" s="109"/>
      <c r="M229" s="109"/>
      <c r="N229" s="109"/>
      <c r="O229" s="147"/>
      <c r="P229" s="147"/>
      <c r="Q229" s="109"/>
      <c r="R229" s="109"/>
      <c r="S229" s="109"/>
    </row>
    <row r="230" spans="2:19">
      <c r="B230" s="109"/>
      <c r="C230" s="109"/>
      <c r="D230" s="109"/>
      <c r="E230" s="109"/>
      <c r="F230" s="108"/>
      <c r="G230" s="109"/>
      <c r="H230" s="109"/>
      <c r="I230" s="109"/>
      <c r="J230" s="109"/>
      <c r="K230" s="109"/>
      <c r="L230" s="109"/>
      <c r="M230" s="109"/>
      <c r="N230" s="109"/>
      <c r="O230" s="147"/>
      <c r="P230" s="147"/>
      <c r="Q230" s="109"/>
      <c r="R230" s="109"/>
      <c r="S230" s="109"/>
    </row>
    <row r="231" spans="2:19">
      <c r="B231" s="109"/>
      <c r="C231" s="109"/>
      <c r="D231" s="109"/>
      <c r="E231" s="109"/>
      <c r="F231" s="108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  <c r="R231" s="109"/>
      <c r="S231" s="109"/>
    </row>
    <row r="232" spans="2:19">
      <c r="B232" s="109"/>
      <c r="C232" s="109"/>
      <c r="D232" s="109"/>
      <c r="E232" s="109"/>
      <c r="F232" s="108"/>
      <c r="G232" s="109"/>
      <c r="H232" s="109"/>
      <c r="I232" s="109"/>
      <c r="J232" s="109"/>
      <c r="K232" s="109"/>
      <c r="L232" s="109"/>
      <c r="M232" s="109"/>
      <c r="N232" s="109"/>
      <c r="O232" s="148"/>
      <c r="P232" s="148" t="s">
        <v>127</v>
      </c>
      <c r="Q232" s="109"/>
      <c r="R232" s="109"/>
      <c r="S232" s="109"/>
    </row>
    <row r="233" spans="2:19">
      <c r="B233" s="109"/>
      <c r="C233" s="109"/>
      <c r="D233" s="109"/>
      <c r="E233" s="109"/>
      <c r="F233" s="108"/>
      <c r="G233" s="109"/>
      <c r="H233" s="109"/>
      <c r="I233" s="109"/>
      <c r="J233" s="109"/>
      <c r="K233" s="109"/>
      <c r="L233" s="109"/>
      <c r="M233" s="109"/>
      <c r="N233" s="109"/>
      <c r="O233" s="128"/>
      <c r="P233" s="277" t="s">
        <v>128</v>
      </c>
      <c r="Q233" s="109"/>
      <c r="R233" s="109"/>
      <c r="S233" s="109"/>
    </row>
    <row r="234" spans="2:19">
      <c r="B234" s="105" t="s">
        <v>47</v>
      </c>
      <c r="C234" s="106"/>
      <c r="D234" s="106"/>
      <c r="E234" s="107"/>
      <c r="F234" s="108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  <c r="S234" s="109"/>
    </row>
    <row r="235" spans="2:19">
      <c r="B235" s="110" t="s">
        <v>48</v>
      </c>
      <c r="C235" s="111"/>
      <c r="D235" s="111"/>
      <c r="E235" s="112"/>
      <c r="F235" s="108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  <c r="R235" s="109"/>
      <c r="S235" s="109"/>
    </row>
    <row r="236" spans="2:19" ht="16.5">
      <c r="B236" s="109"/>
      <c r="C236" s="109"/>
      <c r="D236" s="109"/>
      <c r="E236" s="109"/>
      <c r="F236" s="108"/>
      <c r="G236" s="109"/>
      <c r="H236" s="407" t="s">
        <v>49</v>
      </c>
      <c r="I236" s="407"/>
      <c r="J236" s="407"/>
      <c r="K236" s="407"/>
      <c r="L236" s="113"/>
      <c r="M236" s="113"/>
      <c r="N236" s="109"/>
      <c r="O236" s="109"/>
      <c r="P236" s="109"/>
      <c r="Q236" s="109"/>
      <c r="R236" s="109"/>
      <c r="S236" s="109"/>
    </row>
    <row r="237" spans="2:19" ht="16.5">
      <c r="B237" s="109"/>
      <c r="C237" s="109"/>
      <c r="D237" s="109"/>
      <c r="E237" s="109"/>
      <c r="F237" s="108"/>
      <c r="G237" s="109"/>
      <c r="H237" s="407" t="s">
        <v>50</v>
      </c>
      <c r="I237" s="407"/>
      <c r="J237" s="407"/>
      <c r="K237" s="407"/>
      <c r="L237" s="113"/>
      <c r="M237" s="113"/>
      <c r="N237" s="109"/>
      <c r="O237" s="109"/>
      <c r="P237" s="109"/>
      <c r="Q237" s="109"/>
      <c r="R237" s="109"/>
      <c r="S237" s="109"/>
    </row>
    <row r="238" spans="2:19" ht="16.5">
      <c r="B238" s="109"/>
      <c r="C238" s="109"/>
      <c r="D238" s="109"/>
      <c r="E238" s="109"/>
      <c r="F238" s="108"/>
      <c r="G238" s="109"/>
      <c r="H238" s="407" t="s">
        <v>247</v>
      </c>
      <c r="I238" s="407"/>
      <c r="J238" s="407"/>
      <c r="K238" s="407"/>
      <c r="L238" s="113"/>
      <c r="M238" s="113"/>
      <c r="N238" s="109"/>
      <c r="O238" s="109"/>
      <c r="P238" s="109"/>
      <c r="Q238" s="109"/>
      <c r="R238" s="109"/>
      <c r="S238" s="109"/>
    </row>
    <row r="239" spans="2:19" ht="16.5">
      <c r="B239" s="114" t="s">
        <v>52</v>
      </c>
      <c r="C239" s="114"/>
      <c r="D239" s="115" t="s">
        <v>3</v>
      </c>
      <c r="E239" s="109" t="s">
        <v>53</v>
      </c>
      <c r="F239" s="108"/>
      <c r="G239" s="109"/>
      <c r="H239" s="113"/>
      <c r="I239" s="113"/>
      <c r="J239" s="113"/>
      <c r="K239" s="113"/>
      <c r="L239" s="113"/>
      <c r="M239" s="113"/>
      <c r="N239" s="114"/>
      <c r="O239" s="114"/>
      <c r="P239" s="109"/>
      <c r="Q239" s="109"/>
      <c r="R239" s="109"/>
      <c r="S239" s="109"/>
    </row>
    <row r="240" spans="2:19" ht="16.5">
      <c r="B240" s="184" t="s">
        <v>54</v>
      </c>
      <c r="C240" s="114"/>
      <c r="D240" s="115" t="s">
        <v>3</v>
      </c>
      <c r="E240" s="109" t="s">
        <v>28</v>
      </c>
      <c r="F240" s="108"/>
      <c r="G240" s="109"/>
      <c r="H240" s="113"/>
      <c r="I240" s="113"/>
      <c r="J240" s="113"/>
      <c r="K240" s="113"/>
      <c r="L240" s="113"/>
      <c r="M240" s="113"/>
      <c r="N240" s="114"/>
      <c r="O240" s="114"/>
      <c r="P240" s="109"/>
      <c r="Q240" s="109"/>
      <c r="R240" s="109"/>
      <c r="S240" s="109"/>
    </row>
    <row r="241" spans="2:22" ht="16.5">
      <c r="B241" s="184" t="s">
        <v>56</v>
      </c>
      <c r="C241" s="184"/>
      <c r="D241" s="185" t="s">
        <v>3</v>
      </c>
      <c r="E241" s="421" t="s">
        <v>130</v>
      </c>
      <c r="F241" s="421"/>
      <c r="G241" s="421"/>
      <c r="H241" s="113"/>
      <c r="I241" s="113"/>
      <c r="J241" s="113"/>
      <c r="K241" s="113"/>
      <c r="L241" s="113"/>
      <c r="M241" s="109"/>
      <c r="N241" s="109"/>
      <c r="O241" s="109"/>
      <c r="P241" s="114"/>
      <c r="Q241" s="114"/>
      <c r="R241" s="109"/>
      <c r="S241" s="109"/>
    </row>
    <row r="242" spans="2:22">
      <c r="B242" s="114" t="s">
        <v>58</v>
      </c>
      <c r="C242" s="114"/>
      <c r="D242" s="115" t="s">
        <v>3</v>
      </c>
      <c r="E242" s="109" t="s">
        <v>59</v>
      </c>
      <c r="F242" s="108"/>
      <c r="G242" s="109"/>
      <c r="H242" s="109"/>
      <c r="I242" s="109"/>
      <c r="J242" s="109"/>
      <c r="K242" s="109"/>
      <c r="L242" s="109"/>
      <c r="M242" s="109"/>
      <c r="N242" s="109" t="str">
        <f>N42</f>
        <v>Keadaan Bulan Februari 2025</v>
      </c>
      <c r="O242" s="109"/>
      <c r="P242" s="109"/>
      <c r="Q242" s="109"/>
      <c r="R242" s="109"/>
      <c r="S242" s="109"/>
    </row>
    <row r="243" spans="2:22" ht="15.75" thickBot="1">
      <c r="B243" s="114"/>
      <c r="C243" s="114"/>
      <c r="D243" s="114"/>
      <c r="E243" s="109"/>
      <c r="F243" s="108"/>
      <c r="G243" s="109"/>
      <c r="H243" s="109"/>
      <c r="I243" s="109"/>
      <c r="J243" s="109"/>
      <c r="K243" s="109"/>
      <c r="L243" s="109"/>
      <c r="M243" s="109"/>
      <c r="N243" s="109"/>
      <c r="O243" s="109"/>
      <c r="P243" s="108"/>
      <c r="Q243" s="108"/>
      <c r="R243" s="109"/>
      <c r="S243" s="109"/>
    </row>
    <row r="244" spans="2:22" ht="26.25" customHeight="1" thickTop="1">
      <c r="B244" s="431" t="s">
        <v>61</v>
      </c>
      <c r="C244" s="377" t="s">
        <v>62</v>
      </c>
      <c r="D244" s="378"/>
      <c r="E244" s="379"/>
      <c r="F244" s="434" t="s">
        <v>63</v>
      </c>
      <c r="G244" s="353" t="s">
        <v>64</v>
      </c>
      <c r="H244" s="354"/>
      <c r="I244" s="368" t="s">
        <v>65</v>
      </c>
      <c r="J244" s="368" t="s">
        <v>66</v>
      </c>
      <c r="K244" s="368" t="s">
        <v>67</v>
      </c>
      <c r="L244" s="368" t="s">
        <v>68</v>
      </c>
      <c r="M244" s="395" t="s">
        <v>69</v>
      </c>
      <c r="N244" s="396"/>
      <c r="O244" s="395" t="s">
        <v>70</v>
      </c>
      <c r="P244" s="397"/>
      <c r="Q244" s="397"/>
      <c r="R244" s="405" t="s">
        <v>71</v>
      </c>
      <c r="S244" s="109"/>
    </row>
    <row r="245" spans="2:22">
      <c r="B245" s="432"/>
      <c r="C245" s="380"/>
      <c r="D245" s="381"/>
      <c r="E245" s="382"/>
      <c r="F245" s="435"/>
      <c r="G245" s="376" t="s">
        <v>72</v>
      </c>
      <c r="H245" s="376" t="s">
        <v>73</v>
      </c>
      <c r="I245" s="369"/>
      <c r="J245" s="376"/>
      <c r="K245" s="376"/>
      <c r="L245" s="402"/>
      <c r="M245" s="376" t="s">
        <v>16</v>
      </c>
      <c r="N245" s="404" t="s">
        <v>15</v>
      </c>
      <c r="O245" s="404" t="s">
        <v>16</v>
      </c>
      <c r="P245" s="398" t="s">
        <v>15</v>
      </c>
      <c r="Q245" s="399"/>
      <c r="R245" s="406"/>
      <c r="S245" s="109"/>
    </row>
    <row r="246" spans="2:22">
      <c r="B246" s="433"/>
      <c r="C246" s="383"/>
      <c r="D246" s="384"/>
      <c r="E246" s="385"/>
      <c r="F246" s="436"/>
      <c r="G246" s="400"/>
      <c r="H246" s="400"/>
      <c r="I246" s="370"/>
      <c r="J246" s="400"/>
      <c r="K246" s="400"/>
      <c r="L246" s="403"/>
      <c r="M246" s="370"/>
      <c r="N246" s="400"/>
      <c r="O246" s="400"/>
      <c r="P246" s="187" t="s">
        <v>74</v>
      </c>
      <c r="Q246" s="192" t="s">
        <v>18</v>
      </c>
      <c r="R246" s="406"/>
      <c r="S246" s="109"/>
    </row>
    <row r="247" spans="2:22">
      <c r="B247" s="118">
        <v>1</v>
      </c>
      <c r="C247" s="344">
        <v>2</v>
      </c>
      <c r="D247" s="345"/>
      <c r="E247" s="346"/>
      <c r="F247" s="120">
        <v>3</v>
      </c>
      <c r="G247" s="121">
        <v>4</v>
      </c>
      <c r="H247" s="121">
        <v>5</v>
      </c>
      <c r="I247" s="121">
        <v>6</v>
      </c>
      <c r="J247" s="121">
        <v>7</v>
      </c>
      <c r="K247" s="121">
        <v>8</v>
      </c>
      <c r="L247" s="121">
        <v>9</v>
      </c>
      <c r="M247" s="121">
        <v>10</v>
      </c>
      <c r="N247" s="121">
        <v>11</v>
      </c>
      <c r="O247" s="121">
        <v>12</v>
      </c>
      <c r="P247" s="121">
        <v>13</v>
      </c>
      <c r="Q247" s="119">
        <v>14</v>
      </c>
      <c r="R247" s="158">
        <v>15</v>
      </c>
      <c r="S247" s="109"/>
    </row>
    <row r="248" spans="2:22">
      <c r="B248" s="186">
        <v>1</v>
      </c>
      <c r="C248" s="422" t="s">
        <v>75</v>
      </c>
      <c r="D248" s="423"/>
      <c r="E248" s="424"/>
      <c r="F248" s="123"/>
      <c r="G248" s="358" t="s">
        <v>76</v>
      </c>
      <c r="H248" s="358" t="s">
        <v>77</v>
      </c>
      <c r="I248" s="188">
        <v>14733100</v>
      </c>
      <c r="J248" s="189" t="s">
        <v>78</v>
      </c>
      <c r="K248" s="190" t="s">
        <v>78</v>
      </c>
      <c r="L248" s="134">
        <f>I248/I257*100</f>
        <v>6.7351375864115077</v>
      </c>
      <c r="M248" s="135">
        <f>P248/I248*100</f>
        <v>22.722984300656346</v>
      </c>
      <c r="N248" s="136">
        <f>P248/I248</f>
        <v>0.22722984300656346</v>
      </c>
      <c r="O248" s="136">
        <f>L248*M248/100</f>
        <v>1.5304242563878916</v>
      </c>
      <c r="P248" s="188">
        <v>3347800</v>
      </c>
      <c r="Q248" s="159">
        <f>L248*M248/100</f>
        <v>1.5304242563878916</v>
      </c>
      <c r="R248" s="160">
        <f>I248-P248</f>
        <v>11385300</v>
      </c>
      <c r="S248" s="109"/>
      <c r="T248" s="422" t="s">
        <v>75</v>
      </c>
      <c r="U248" s="423"/>
      <c r="V248" s="424"/>
    </row>
    <row r="249" spans="2:22">
      <c r="B249" s="122">
        <v>2</v>
      </c>
      <c r="C249" s="116" t="s">
        <v>87</v>
      </c>
      <c r="D249" s="109"/>
      <c r="E249" s="117"/>
      <c r="F249" s="123"/>
      <c r="G249" s="401"/>
      <c r="H249" s="401"/>
      <c r="I249" s="131">
        <v>20473000</v>
      </c>
      <c r="J249" s="132"/>
      <c r="K249" s="137"/>
      <c r="L249" s="134">
        <f>I249/I257*100</f>
        <v>9.3590942711719052</v>
      </c>
      <c r="M249" s="135">
        <f t="shared" ref="M249:M256" si="16">P249/I249*100</f>
        <v>16.519318126312704</v>
      </c>
      <c r="N249" s="136">
        <f t="shared" ref="N249:N256" si="17">P249/I249</f>
        <v>0.16519318126312704</v>
      </c>
      <c r="O249" s="136">
        <f t="shared" ref="O249:O256" si="18">L249*M249/100</f>
        <v>1.5460585563963942</v>
      </c>
      <c r="P249" s="131">
        <v>3382000</v>
      </c>
      <c r="Q249" s="159">
        <f t="shared" ref="Q249:Q256" si="19">L249*M249/100</f>
        <v>1.5460585563963942</v>
      </c>
      <c r="R249" s="160">
        <f t="shared" ref="R249:R256" si="20">I249-P249</f>
        <v>17091000</v>
      </c>
      <c r="S249" s="109"/>
      <c r="T249" s="116" t="s">
        <v>87</v>
      </c>
      <c r="U249" s="109"/>
      <c r="V249" s="117"/>
    </row>
    <row r="250" spans="2:22">
      <c r="B250" s="186">
        <v>3</v>
      </c>
      <c r="C250" s="116" t="s">
        <v>131</v>
      </c>
      <c r="D250" s="109"/>
      <c r="E250" s="117"/>
      <c r="F250" s="123"/>
      <c r="G250" s="401"/>
      <c r="H250" s="401"/>
      <c r="I250" s="131">
        <v>3766700</v>
      </c>
      <c r="J250" s="132"/>
      <c r="K250" s="137"/>
      <c r="L250" s="134">
        <f>I250/I257*100</f>
        <v>1.7219215743282965</v>
      </c>
      <c r="M250" s="135">
        <f t="shared" si="16"/>
        <v>0</v>
      </c>
      <c r="N250" s="136">
        <f t="shared" si="17"/>
        <v>0</v>
      </c>
      <c r="O250" s="136">
        <f t="shared" si="18"/>
        <v>0</v>
      </c>
      <c r="P250" s="131"/>
      <c r="Q250" s="159">
        <f t="shared" si="19"/>
        <v>0</v>
      </c>
      <c r="R250" s="160">
        <f t="shared" si="20"/>
        <v>3766700</v>
      </c>
      <c r="S250" s="109"/>
      <c r="T250" s="116" t="s">
        <v>131</v>
      </c>
      <c r="U250" s="109"/>
      <c r="V250" s="117"/>
    </row>
    <row r="251" spans="2:22">
      <c r="B251" s="122">
        <v>4</v>
      </c>
      <c r="C251" s="116" t="s">
        <v>88</v>
      </c>
      <c r="D251" s="109"/>
      <c r="E251" s="117"/>
      <c r="F251" s="123"/>
      <c r="G251" s="401"/>
      <c r="H251" s="401"/>
      <c r="I251" s="131">
        <v>18593000</v>
      </c>
      <c r="J251" s="132"/>
      <c r="K251" s="137"/>
      <c r="L251" s="134">
        <f>I251/I257*100</f>
        <v>8.4996649139793501</v>
      </c>
      <c r="M251" s="135">
        <f t="shared" si="16"/>
        <v>17.588339697735709</v>
      </c>
      <c r="N251" s="136">
        <f t="shared" si="17"/>
        <v>0.17588339697735708</v>
      </c>
      <c r="O251" s="136">
        <f t="shared" si="18"/>
        <v>1.4949499382399438</v>
      </c>
      <c r="P251" s="131">
        <v>3270200</v>
      </c>
      <c r="Q251" s="159">
        <f t="shared" si="19"/>
        <v>1.4949499382399438</v>
      </c>
      <c r="R251" s="160">
        <f t="shared" si="20"/>
        <v>15322800</v>
      </c>
      <c r="S251" s="109"/>
      <c r="T251" s="116" t="s">
        <v>88</v>
      </c>
      <c r="U251" s="109"/>
      <c r="V251" s="117"/>
    </row>
    <row r="252" spans="2:22">
      <c r="B252" s="186">
        <v>5</v>
      </c>
      <c r="C252" s="116" t="s">
        <v>79</v>
      </c>
      <c r="D252" s="109"/>
      <c r="E252" s="117"/>
      <c r="F252" s="123"/>
      <c r="G252" s="401"/>
      <c r="H252" s="401"/>
      <c r="I252" s="131">
        <v>41400000</v>
      </c>
      <c r="J252" s="132"/>
      <c r="K252" s="137"/>
      <c r="L252" s="134">
        <f>I252/I257*100</f>
        <v>18.925731589240311</v>
      </c>
      <c r="M252" s="135">
        <f t="shared" si="16"/>
        <v>25</v>
      </c>
      <c r="N252" s="136">
        <f t="shared" si="17"/>
        <v>0.25</v>
      </c>
      <c r="O252" s="136">
        <f t="shared" si="18"/>
        <v>4.7314328973100777</v>
      </c>
      <c r="P252" s="131">
        <v>10350000</v>
      </c>
      <c r="Q252" s="159">
        <f t="shared" si="19"/>
        <v>4.7314328973100777</v>
      </c>
      <c r="R252" s="160">
        <f t="shared" si="20"/>
        <v>31050000</v>
      </c>
      <c r="S252" s="109"/>
      <c r="T252" s="116" t="s">
        <v>79</v>
      </c>
      <c r="U252" s="109"/>
      <c r="V252" s="117"/>
    </row>
    <row r="253" spans="2:22">
      <c r="B253" s="122">
        <v>6</v>
      </c>
      <c r="C253" s="116" t="s">
        <v>132</v>
      </c>
      <c r="D253" s="109"/>
      <c r="E253" s="117"/>
      <c r="F253" s="123"/>
      <c r="G253" s="401"/>
      <c r="H253" s="401"/>
      <c r="I253" s="131">
        <v>38640000</v>
      </c>
      <c r="J253" s="132"/>
      <c r="K253" s="137"/>
      <c r="L253" s="134">
        <f>I253/I257*100</f>
        <v>17.664016149957622</v>
      </c>
      <c r="M253" s="135">
        <f t="shared" si="16"/>
        <v>0</v>
      </c>
      <c r="N253" s="136">
        <f t="shared" si="17"/>
        <v>0</v>
      </c>
      <c r="O253" s="136">
        <f t="shared" si="18"/>
        <v>0</v>
      </c>
      <c r="P253" s="131"/>
      <c r="Q253" s="159">
        <f t="shared" si="19"/>
        <v>0</v>
      </c>
      <c r="R253" s="160">
        <f t="shared" si="20"/>
        <v>38640000</v>
      </c>
      <c r="S253" s="109"/>
      <c r="T253" s="116" t="s">
        <v>132</v>
      </c>
      <c r="U253" s="109"/>
      <c r="V253" s="117"/>
    </row>
    <row r="254" spans="2:22">
      <c r="B254" s="186">
        <v>7</v>
      </c>
      <c r="C254" s="116" t="s">
        <v>133</v>
      </c>
      <c r="D254" s="109"/>
      <c r="E254" s="117"/>
      <c r="F254" s="123"/>
      <c r="G254" s="401"/>
      <c r="H254" s="401"/>
      <c r="I254" s="131">
        <v>43200000</v>
      </c>
      <c r="J254" s="132"/>
      <c r="K254" s="137"/>
      <c r="L254" s="134">
        <f>I254/I257*100</f>
        <v>19.748589484424674</v>
      </c>
      <c r="M254" s="135">
        <f t="shared" si="16"/>
        <v>0</v>
      </c>
      <c r="N254" s="136">
        <f t="shared" si="17"/>
        <v>0</v>
      </c>
      <c r="O254" s="136">
        <f t="shared" si="18"/>
        <v>0</v>
      </c>
      <c r="P254" s="131"/>
      <c r="Q254" s="159">
        <f t="shared" si="19"/>
        <v>0</v>
      </c>
      <c r="R254" s="160">
        <f t="shared" si="20"/>
        <v>43200000</v>
      </c>
      <c r="S254" s="109"/>
      <c r="T254" s="116" t="s">
        <v>133</v>
      </c>
      <c r="U254" s="109"/>
      <c r="V254" s="117"/>
    </row>
    <row r="255" spans="2:22">
      <c r="B255" s="122">
        <v>8</v>
      </c>
      <c r="C255" s="116" t="s">
        <v>134</v>
      </c>
      <c r="D255" s="109"/>
      <c r="E255" s="117"/>
      <c r="F255" s="123"/>
      <c r="G255" s="401"/>
      <c r="H255" s="401"/>
      <c r="I255" s="131">
        <v>36000000</v>
      </c>
      <c r="J255" s="132"/>
      <c r="K255" s="137"/>
      <c r="L255" s="134">
        <f>I255/I257*100</f>
        <v>16.457157903687225</v>
      </c>
      <c r="M255" s="135">
        <f t="shared" si="16"/>
        <v>0</v>
      </c>
      <c r="N255" s="136">
        <f t="shared" si="17"/>
        <v>0</v>
      </c>
      <c r="O255" s="136">
        <f t="shared" si="18"/>
        <v>0</v>
      </c>
      <c r="P255" s="131"/>
      <c r="Q255" s="159">
        <f t="shared" si="19"/>
        <v>0</v>
      </c>
      <c r="R255" s="160">
        <f t="shared" si="20"/>
        <v>36000000</v>
      </c>
      <c r="S255" s="109"/>
      <c r="T255" s="116" t="s">
        <v>134</v>
      </c>
      <c r="U255" s="109"/>
      <c r="V255" s="117"/>
    </row>
    <row r="256" spans="2:22">
      <c r="B256" s="186">
        <v>9</v>
      </c>
      <c r="C256" s="116" t="s">
        <v>135</v>
      </c>
      <c r="D256" s="109"/>
      <c r="E256" s="117"/>
      <c r="F256" s="123"/>
      <c r="G256" s="401"/>
      <c r="H256" s="401"/>
      <c r="I256" s="131">
        <v>1944000</v>
      </c>
      <c r="J256" s="132"/>
      <c r="K256" s="137"/>
      <c r="L256" s="134">
        <f>I256/I257*100</f>
        <v>0.8886865267991102</v>
      </c>
      <c r="M256" s="135">
        <f t="shared" si="16"/>
        <v>0</v>
      </c>
      <c r="N256" s="136">
        <f t="shared" si="17"/>
        <v>0</v>
      </c>
      <c r="O256" s="136">
        <f t="shared" si="18"/>
        <v>0</v>
      </c>
      <c r="P256" s="131"/>
      <c r="Q256" s="159">
        <f t="shared" si="19"/>
        <v>0</v>
      </c>
      <c r="R256" s="160">
        <f t="shared" si="20"/>
        <v>1944000</v>
      </c>
      <c r="S256" s="109"/>
      <c r="T256" s="116" t="s">
        <v>135</v>
      </c>
      <c r="U256" s="109"/>
      <c r="V256" s="117"/>
    </row>
    <row r="257" spans="2:19" ht="21" thickBot="1">
      <c r="B257" s="363" t="s">
        <v>80</v>
      </c>
      <c r="C257" s="364"/>
      <c r="D257" s="364"/>
      <c r="E257" s="364"/>
      <c r="F257" s="364"/>
      <c r="G257" s="364"/>
      <c r="H257" s="365"/>
      <c r="I257" s="140">
        <f>SUM(I248:I256)</f>
        <v>218749800</v>
      </c>
      <c r="J257" s="141" t="s">
        <v>81</v>
      </c>
      <c r="K257" s="142"/>
      <c r="L257" s="143">
        <f>SUM(L248:L256)</f>
        <v>99.999999999999986</v>
      </c>
      <c r="M257" s="153"/>
      <c r="N257" s="143">
        <f>SUM(N248:N256)</f>
        <v>0.81830642124704756</v>
      </c>
      <c r="O257" s="143">
        <f>SUM(O248:O256)</f>
        <v>9.3028656483343077</v>
      </c>
      <c r="P257" s="154">
        <f>SUM(P248:P256)</f>
        <v>20350000</v>
      </c>
      <c r="Q257" s="163">
        <f>SUM(Q248:Q256)</f>
        <v>9.3028656483343077</v>
      </c>
      <c r="R257" s="164">
        <f>SUM(R248:R256)</f>
        <v>198399800</v>
      </c>
      <c r="S257" s="109"/>
    </row>
    <row r="258" spans="2:19" ht="15.75" thickTop="1">
      <c r="B258" s="109"/>
      <c r="C258" s="109"/>
      <c r="D258" s="109"/>
      <c r="E258" s="109"/>
      <c r="F258" s="108"/>
      <c r="G258" s="109"/>
      <c r="H258" s="109"/>
      <c r="I258" s="109"/>
      <c r="J258" s="109"/>
      <c r="K258" s="109"/>
      <c r="L258" s="109"/>
      <c r="M258" s="109"/>
      <c r="N258" s="109"/>
      <c r="O258" s="109"/>
      <c r="P258" s="109"/>
      <c r="Q258" s="109"/>
      <c r="R258" s="109"/>
      <c r="S258" s="109"/>
    </row>
    <row r="259" spans="2:19">
      <c r="B259" s="109"/>
      <c r="C259" s="109"/>
      <c r="D259" s="109"/>
      <c r="E259" s="109"/>
      <c r="F259" s="108"/>
      <c r="G259" s="109"/>
      <c r="H259" s="109"/>
      <c r="I259" s="146"/>
      <c r="J259" s="109"/>
      <c r="K259" s="109"/>
      <c r="L259" s="109"/>
      <c r="M259" s="109"/>
      <c r="N259" s="109"/>
      <c r="O259" s="128"/>
      <c r="P259" s="128" t="str">
        <f>P227</f>
        <v>Polebunging, 28 Februari 2025</v>
      </c>
      <c r="Q259" s="109"/>
      <c r="R259" s="109"/>
      <c r="S259" s="109"/>
    </row>
    <row r="260" spans="2:19">
      <c r="B260" s="109"/>
      <c r="C260" s="109"/>
      <c r="D260" s="109"/>
      <c r="E260" s="109"/>
      <c r="F260" s="108"/>
      <c r="G260" s="109"/>
      <c r="H260" s="109"/>
      <c r="I260" s="109"/>
      <c r="J260" s="109"/>
      <c r="K260" s="109"/>
      <c r="L260" s="109"/>
      <c r="M260" s="109"/>
      <c r="N260" s="109"/>
      <c r="O260" s="147"/>
      <c r="P260" s="147" t="s">
        <v>83</v>
      </c>
      <c r="Q260" s="109"/>
      <c r="R260" s="109"/>
      <c r="S260" s="109"/>
    </row>
    <row r="261" spans="2:19">
      <c r="B261" s="109"/>
      <c r="C261" s="109"/>
      <c r="D261" s="109"/>
      <c r="E261" s="109"/>
      <c r="F261" s="108"/>
      <c r="G261" s="109"/>
      <c r="H261" s="109"/>
      <c r="I261" s="146"/>
      <c r="J261" s="109"/>
      <c r="K261" s="109"/>
      <c r="L261" s="109"/>
      <c r="M261" s="109"/>
      <c r="N261" s="109"/>
      <c r="O261" s="147"/>
      <c r="P261" s="147"/>
      <c r="Q261" s="109"/>
      <c r="R261" s="109"/>
      <c r="S261" s="109"/>
    </row>
    <row r="262" spans="2:19">
      <c r="B262" s="109"/>
      <c r="C262" s="109"/>
      <c r="D262" s="109"/>
      <c r="E262" s="109"/>
      <c r="F262" s="108"/>
      <c r="G262" s="109"/>
      <c r="H262" s="109"/>
      <c r="I262" s="109"/>
      <c r="J262" s="109"/>
      <c r="K262" s="109"/>
      <c r="L262" s="109"/>
      <c r="M262" s="109"/>
      <c r="N262" s="109"/>
      <c r="O262" s="147"/>
      <c r="P262" s="147"/>
      <c r="Q262" s="109"/>
      <c r="R262" s="109"/>
      <c r="S262" s="109"/>
    </row>
    <row r="263" spans="2:19">
      <c r="B263" s="109"/>
      <c r="C263" s="109"/>
      <c r="D263" s="109"/>
      <c r="E263" s="109"/>
      <c r="F263" s="108"/>
      <c r="G263" s="109"/>
      <c r="H263" s="109"/>
      <c r="I263" s="109"/>
      <c r="J263" s="109"/>
      <c r="K263" s="109"/>
      <c r="L263" s="109"/>
      <c r="M263" s="109"/>
      <c r="N263" s="109"/>
      <c r="O263" s="109"/>
      <c r="P263" s="109"/>
      <c r="Q263" s="109"/>
      <c r="R263" s="109"/>
      <c r="S263" s="109"/>
    </row>
    <row r="264" spans="2:19">
      <c r="B264" s="109"/>
      <c r="C264" s="109"/>
      <c r="D264" s="109"/>
      <c r="E264" s="109"/>
      <c r="F264" s="108"/>
      <c r="G264" s="109"/>
      <c r="H264" s="109"/>
      <c r="I264" s="109"/>
      <c r="J264" s="109"/>
      <c r="K264" s="109"/>
      <c r="L264" s="109"/>
      <c r="M264" s="109"/>
      <c r="N264" s="109"/>
      <c r="O264" s="148"/>
      <c r="P264" s="148" t="s">
        <v>127</v>
      </c>
      <c r="Q264" s="109"/>
      <c r="R264" s="109"/>
      <c r="S264" s="109"/>
    </row>
    <row r="265" spans="2:19">
      <c r="B265" s="109"/>
      <c r="C265" s="109"/>
      <c r="D265" s="109"/>
      <c r="E265" s="109"/>
      <c r="F265" s="108"/>
      <c r="G265" s="109"/>
      <c r="H265" s="109"/>
      <c r="I265" s="109"/>
      <c r="J265" s="109"/>
      <c r="K265" s="109"/>
      <c r="L265" s="109"/>
      <c r="M265" s="109"/>
      <c r="N265" s="109"/>
      <c r="O265" s="128"/>
      <c r="P265" s="277" t="s">
        <v>128</v>
      </c>
      <c r="Q265" s="109"/>
      <c r="R265" s="109"/>
      <c r="S265" s="109"/>
    </row>
    <row r="266" spans="2:19">
      <c r="B266" s="105" t="s">
        <v>47</v>
      </c>
      <c r="C266" s="106"/>
      <c r="D266" s="106"/>
      <c r="E266" s="107"/>
      <c r="F266" s="108"/>
      <c r="G266" s="109"/>
      <c r="H266" s="109"/>
      <c r="I266" s="109"/>
      <c r="J266" s="109"/>
      <c r="K266" s="109"/>
      <c r="L266" s="109"/>
      <c r="M266" s="109"/>
      <c r="N266" s="109"/>
      <c r="O266" s="109"/>
      <c r="P266" s="109"/>
      <c r="Q266" s="109"/>
      <c r="R266" s="109"/>
      <c r="S266" s="109"/>
    </row>
    <row r="267" spans="2:19">
      <c r="B267" s="110" t="s">
        <v>48</v>
      </c>
      <c r="C267" s="111"/>
      <c r="D267" s="111"/>
      <c r="E267" s="112"/>
      <c r="F267" s="108"/>
      <c r="G267" s="109"/>
      <c r="H267" s="109"/>
      <c r="I267" s="109"/>
      <c r="J267" s="109"/>
      <c r="K267" s="109"/>
      <c r="L267" s="109"/>
      <c r="M267" s="109"/>
      <c r="N267" s="109"/>
      <c r="O267" s="109"/>
      <c r="P267" s="109"/>
      <c r="Q267" s="109"/>
      <c r="R267" s="109"/>
      <c r="S267" s="109"/>
    </row>
    <row r="268" spans="2:19" ht="16.5">
      <c r="B268" s="109"/>
      <c r="C268" s="109"/>
      <c r="D268" s="109"/>
      <c r="E268" s="109"/>
      <c r="F268" s="108"/>
      <c r="G268" s="109"/>
      <c r="H268" s="407" t="s">
        <v>49</v>
      </c>
      <c r="I268" s="407"/>
      <c r="J268" s="407"/>
      <c r="K268" s="407"/>
      <c r="L268" s="113"/>
      <c r="M268" s="113"/>
      <c r="N268" s="109"/>
      <c r="O268" s="109"/>
      <c r="P268" s="109"/>
      <c r="Q268" s="109"/>
      <c r="R268" s="109"/>
      <c r="S268" s="109"/>
    </row>
    <row r="269" spans="2:19" ht="16.5">
      <c r="B269" s="109"/>
      <c r="C269" s="109"/>
      <c r="D269" s="109"/>
      <c r="E269" s="109"/>
      <c r="F269" s="108"/>
      <c r="G269" s="109"/>
      <c r="H269" s="407" t="s">
        <v>50</v>
      </c>
      <c r="I269" s="407"/>
      <c r="J269" s="407"/>
      <c r="K269" s="407"/>
      <c r="L269" s="113"/>
      <c r="M269" s="113"/>
      <c r="N269" s="109"/>
      <c r="O269" s="109"/>
      <c r="P269" s="109"/>
      <c r="Q269" s="109"/>
      <c r="R269" s="109"/>
      <c r="S269" s="109"/>
    </row>
    <row r="270" spans="2:19" ht="16.5">
      <c r="B270" s="109"/>
      <c r="C270" s="109"/>
      <c r="D270" s="109"/>
      <c r="E270" s="109"/>
      <c r="F270" s="108"/>
      <c r="G270" s="109"/>
      <c r="H270" s="407" t="s">
        <v>247</v>
      </c>
      <c r="I270" s="407"/>
      <c r="J270" s="407"/>
      <c r="K270" s="407"/>
      <c r="L270" s="113"/>
      <c r="M270" s="113"/>
      <c r="N270" s="109"/>
      <c r="O270" s="109"/>
      <c r="P270" s="109"/>
      <c r="Q270" s="109"/>
      <c r="R270" s="109"/>
      <c r="S270" s="109"/>
    </row>
    <row r="271" spans="2:19" ht="16.5">
      <c r="B271" s="114" t="s">
        <v>52</v>
      </c>
      <c r="C271" s="114"/>
      <c r="D271" s="115" t="s">
        <v>3</v>
      </c>
      <c r="E271" s="109" t="s">
        <v>53</v>
      </c>
      <c r="F271" s="108"/>
      <c r="G271" s="109"/>
      <c r="H271" s="113"/>
      <c r="I271" s="113"/>
      <c r="J271" s="113"/>
      <c r="K271" s="113"/>
      <c r="L271" s="113"/>
      <c r="M271" s="113"/>
      <c r="N271" s="114"/>
      <c r="O271" s="114"/>
      <c r="P271" s="109"/>
      <c r="Q271" s="109"/>
      <c r="R271" s="109"/>
      <c r="S271" s="109"/>
    </row>
    <row r="272" spans="2:19" ht="16.5">
      <c r="B272" s="184" t="s">
        <v>54</v>
      </c>
      <c r="C272" s="114"/>
      <c r="D272" s="115" t="s">
        <v>3</v>
      </c>
      <c r="E272" s="109" t="s">
        <v>28</v>
      </c>
      <c r="F272" s="108"/>
      <c r="G272" s="109"/>
      <c r="H272" s="113"/>
      <c r="I272" s="113"/>
      <c r="J272" s="113"/>
      <c r="K272" s="113"/>
      <c r="L272" s="113"/>
      <c r="M272" s="113"/>
      <c r="N272" s="114"/>
      <c r="O272" s="114"/>
      <c r="P272" s="109"/>
      <c r="Q272" s="109"/>
      <c r="R272" s="109"/>
      <c r="S272" s="109"/>
    </row>
    <row r="273" spans="2:20" ht="16.5">
      <c r="B273" s="184" t="s">
        <v>56</v>
      </c>
      <c r="C273" s="184"/>
      <c r="D273" s="185" t="s">
        <v>3</v>
      </c>
      <c r="E273" s="421" t="s">
        <v>136</v>
      </c>
      <c r="F273" s="421"/>
      <c r="G273" s="421"/>
      <c r="H273" s="113"/>
      <c r="I273" s="113"/>
      <c r="J273" s="113"/>
      <c r="K273" s="113"/>
      <c r="L273" s="113"/>
      <c r="M273" s="109"/>
      <c r="N273" s="109"/>
      <c r="O273" s="109"/>
      <c r="P273" s="114"/>
      <c r="Q273" s="114"/>
      <c r="R273" s="109"/>
      <c r="S273" s="109"/>
    </row>
    <row r="274" spans="2:20">
      <c r="B274" s="114" t="s">
        <v>58</v>
      </c>
      <c r="C274" s="114"/>
      <c r="D274" s="115" t="s">
        <v>3</v>
      </c>
      <c r="E274" s="109" t="s">
        <v>59</v>
      </c>
      <c r="F274" s="108"/>
      <c r="G274" s="109"/>
      <c r="H274" s="109"/>
      <c r="I274" s="109"/>
      <c r="J274" s="109"/>
      <c r="K274" s="109"/>
      <c r="L274" s="109"/>
      <c r="M274" s="109"/>
      <c r="N274" s="109" t="str">
        <f>N42</f>
        <v>Keadaan Bulan Februari 2025</v>
      </c>
      <c r="O274" s="109"/>
      <c r="P274" s="109"/>
      <c r="Q274" s="109"/>
      <c r="R274" s="109"/>
      <c r="S274" s="109"/>
    </row>
    <row r="275" spans="2:20" ht="15.75" thickBot="1">
      <c r="B275" s="114"/>
      <c r="C275" s="114"/>
      <c r="D275" s="114"/>
      <c r="E275" s="109"/>
      <c r="F275" s="108"/>
      <c r="G275" s="109"/>
      <c r="H275" s="109"/>
      <c r="I275" s="109"/>
      <c r="J275" s="109"/>
      <c r="K275" s="109"/>
      <c r="L275" s="109"/>
      <c r="M275" s="109"/>
      <c r="N275" s="109"/>
      <c r="O275" s="109"/>
      <c r="P275" s="108"/>
      <c r="Q275" s="108"/>
      <c r="R275" s="109"/>
      <c r="S275" s="109"/>
    </row>
    <row r="276" spans="2:20" ht="29.25" customHeight="1" thickTop="1">
      <c r="B276" s="431" t="s">
        <v>61</v>
      </c>
      <c r="C276" s="377" t="s">
        <v>62</v>
      </c>
      <c r="D276" s="378"/>
      <c r="E276" s="379"/>
      <c r="F276" s="434" t="s">
        <v>63</v>
      </c>
      <c r="G276" s="353" t="s">
        <v>64</v>
      </c>
      <c r="H276" s="354"/>
      <c r="I276" s="368" t="s">
        <v>65</v>
      </c>
      <c r="J276" s="368" t="s">
        <v>66</v>
      </c>
      <c r="K276" s="368" t="s">
        <v>67</v>
      </c>
      <c r="L276" s="368" t="s">
        <v>68</v>
      </c>
      <c r="M276" s="395" t="s">
        <v>69</v>
      </c>
      <c r="N276" s="396"/>
      <c r="O276" s="395" t="s">
        <v>70</v>
      </c>
      <c r="P276" s="397"/>
      <c r="Q276" s="397"/>
      <c r="R276" s="405" t="s">
        <v>71</v>
      </c>
      <c r="S276" s="109"/>
    </row>
    <row r="277" spans="2:20" ht="20.25" customHeight="1">
      <c r="B277" s="432"/>
      <c r="C277" s="380"/>
      <c r="D277" s="381"/>
      <c r="E277" s="382"/>
      <c r="F277" s="435"/>
      <c r="G277" s="376" t="s">
        <v>72</v>
      </c>
      <c r="H277" s="376" t="s">
        <v>73</v>
      </c>
      <c r="I277" s="369"/>
      <c r="J277" s="376"/>
      <c r="K277" s="376"/>
      <c r="L277" s="402"/>
      <c r="M277" s="376" t="s">
        <v>16</v>
      </c>
      <c r="N277" s="404" t="s">
        <v>15</v>
      </c>
      <c r="O277" s="404" t="s">
        <v>16</v>
      </c>
      <c r="P277" s="398" t="s">
        <v>15</v>
      </c>
      <c r="Q277" s="399"/>
      <c r="R277" s="406"/>
      <c r="S277" s="109"/>
    </row>
    <row r="278" spans="2:20">
      <c r="B278" s="433"/>
      <c r="C278" s="383"/>
      <c r="D278" s="384"/>
      <c r="E278" s="385"/>
      <c r="F278" s="436"/>
      <c r="G278" s="400"/>
      <c r="H278" s="400"/>
      <c r="I278" s="370"/>
      <c r="J278" s="400"/>
      <c r="K278" s="400"/>
      <c r="L278" s="403"/>
      <c r="M278" s="370"/>
      <c r="N278" s="400"/>
      <c r="O278" s="400"/>
      <c r="P278" s="187" t="s">
        <v>74</v>
      </c>
      <c r="Q278" s="192" t="s">
        <v>18</v>
      </c>
      <c r="R278" s="406"/>
      <c r="S278" s="109"/>
    </row>
    <row r="279" spans="2:20">
      <c r="B279" s="118">
        <v>1</v>
      </c>
      <c r="C279" s="344">
        <v>2</v>
      </c>
      <c r="D279" s="345"/>
      <c r="E279" s="346"/>
      <c r="F279" s="120">
        <v>3</v>
      </c>
      <c r="G279" s="121">
        <v>4</v>
      </c>
      <c r="H279" s="121">
        <v>5</v>
      </c>
      <c r="I279" s="121">
        <v>6</v>
      </c>
      <c r="J279" s="121">
        <v>7</v>
      </c>
      <c r="K279" s="121">
        <v>8</v>
      </c>
      <c r="L279" s="121">
        <v>9</v>
      </c>
      <c r="M279" s="121">
        <v>10</v>
      </c>
      <c r="N279" s="121">
        <v>11</v>
      </c>
      <c r="O279" s="121">
        <v>12</v>
      </c>
      <c r="P279" s="121">
        <v>13</v>
      </c>
      <c r="Q279" s="119">
        <v>14</v>
      </c>
      <c r="R279" s="158">
        <v>15</v>
      </c>
      <c r="S279" s="109"/>
    </row>
    <row r="280" spans="2:20">
      <c r="B280" s="186">
        <v>1</v>
      </c>
      <c r="C280" s="422" t="s">
        <v>137</v>
      </c>
      <c r="D280" s="423"/>
      <c r="E280" s="424"/>
      <c r="F280" s="123"/>
      <c r="G280" s="358" t="s">
        <v>76</v>
      </c>
      <c r="H280" s="358" t="s">
        <v>77</v>
      </c>
      <c r="I280" s="188">
        <v>350000</v>
      </c>
      <c r="J280" s="189" t="s">
        <v>78</v>
      </c>
      <c r="K280" s="190" t="s">
        <v>78</v>
      </c>
      <c r="L280" s="134">
        <f>I280/I282*100</f>
        <v>6.4220183486238538</v>
      </c>
      <c r="M280" s="135">
        <f>P280/I280*100</f>
        <v>0</v>
      </c>
      <c r="N280" s="136">
        <f>P280/I280</f>
        <v>0</v>
      </c>
      <c r="O280" s="136">
        <f>L280*M280/100</f>
        <v>0</v>
      </c>
      <c r="P280" s="131"/>
      <c r="Q280" s="159">
        <f>L280*M280/100</f>
        <v>0</v>
      </c>
      <c r="R280" s="160">
        <f>I280-P280</f>
        <v>350000</v>
      </c>
      <c r="S280" s="109"/>
    </row>
    <row r="281" spans="2:20" ht="15.75" thickBot="1">
      <c r="B281" s="122">
        <v>2</v>
      </c>
      <c r="C281" s="116" t="s">
        <v>138</v>
      </c>
      <c r="D281" s="109"/>
      <c r="E281" s="117"/>
      <c r="F281" s="123"/>
      <c r="G281" s="401"/>
      <c r="H281" s="401"/>
      <c r="I281" s="131">
        <v>5100000</v>
      </c>
      <c r="J281" s="132"/>
      <c r="K281" s="137"/>
      <c r="L281" s="134">
        <f>I281/I282*100</f>
        <v>93.577981651376149</v>
      </c>
      <c r="M281" s="135">
        <f t="shared" ref="M281" si="21">P281/I281*100</f>
        <v>10.352941176470589</v>
      </c>
      <c r="N281" s="136">
        <f t="shared" ref="N281" si="22">P281/I281</f>
        <v>0.10352941176470588</v>
      </c>
      <c r="O281" s="136">
        <f t="shared" ref="O281" si="23">L281*M281/100</f>
        <v>9.6880733944954134</v>
      </c>
      <c r="P281" s="131">
        <v>528000</v>
      </c>
      <c r="Q281" s="159">
        <f t="shared" ref="Q281" si="24">L281*M281/100</f>
        <v>9.6880733944954134</v>
      </c>
      <c r="R281" s="160">
        <f t="shared" ref="R281" si="25">I281-P281</f>
        <v>4572000</v>
      </c>
      <c r="S281" s="109"/>
      <c r="T281" s="175" t="s">
        <v>139</v>
      </c>
    </row>
    <row r="282" spans="2:20" ht="21" thickBot="1">
      <c r="B282" s="363" t="s">
        <v>80</v>
      </c>
      <c r="C282" s="364"/>
      <c r="D282" s="364"/>
      <c r="E282" s="364"/>
      <c r="F282" s="364"/>
      <c r="G282" s="364"/>
      <c r="H282" s="365"/>
      <c r="I282" s="140">
        <f>SUM(I280:I281)</f>
        <v>5450000</v>
      </c>
      <c r="J282" s="141" t="s">
        <v>81</v>
      </c>
      <c r="K282" s="142"/>
      <c r="L282" s="143">
        <f>SUM(L280:L281)</f>
        <v>100</v>
      </c>
      <c r="M282" s="153"/>
      <c r="N282" s="143">
        <f>SUM(N280:N281)</f>
        <v>0.10352941176470588</v>
      </c>
      <c r="O282" s="143">
        <f>SUM(O280:O281)</f>
        <v>9.6880733944954134</v>
      </c>
      <c r="P282" s="154">
        <f>SUM(P280:P281)</f>
        <v>528000</v>
      </c>
      <c r="Q282" s="163">
        <f>SUM(Q280:Q281)</f>
        <v>9.6880733944954134</v>
      </c>
      <c r="R282" s="164">
        <f>SUM(R280:R281)</f>
        <v>4922000</v>
      </c>
      <c r="S282" s="109"/>
    </row>
    <row r="283" spans="2:20" ht="15.75" thickTop="1">
      <c r="B283" s="109"/>
      <c r="C283" s="109"/>
      <c r="D283" s="109"/>
      <c r="E283" s="109"/>
      <c r="F283" s="108"/>
      <c r="G283" s="109"/>
      <c r="H283" s="109"/>
      <c r="I283" s="109"/>
      <c r="J283" s="109"/>
      <c r="K283" s="109"/>
      <c r="L283" s="109"/>
      <c r="M283" s="109"/>
      <c r="N283" s="109"/>
      <c r="O283" s="109"/>
      <c r="P283" s="109"/>
      <c r="Q283" s="109"/>
      <c r="R283" s="109"/>
      <c r="S283" s="109"/>
    </row>
    <row r="284" spans="2:20">
      <c r="B284" s="109"/>
      <c r="C284" s="109"/>
      <c r="D284" s="109"/>
      <c r="E284" s="109"/>
      <c r="F284" s="108"/>
      <c r="G284" s="109"/>
      <c r="H284" s="109"/>
      <c r="I284" s="146"/>
      <c r="J284" s="109"/>
      <c r="K284" s="109"/>
      <c r="L284" s="109"/>
      <c r="M284" s="109"/>
      <c r="N284" s="109"/>
      <c r="O284" s="128"/>
      <c r="P284" s="128" t="str">
        <f>P259</f>
        <v>Polebunging, 28 Februari 2025</v>
      </c>
      <c r="Q284" s="109"/>
      <c r="R284" s="109"/>
      <c r="S284" s="109"/>
    </row>
    <row r="285" spans="2:20">
      <c r="B285" s="109"/>
      <c r="C285" s="109"/>
      <c r="D285" s="109"/>
      <c r="E285" s="109"/>
      <c r="F285" s="108"/>
      <c r="G285" s="109"/>
      <c r="H285" s="109"/>
      <c r="I285" s="109"/>
      <c r="J285" s="109"/>
      <c r="K285" s="109"/>
      <c r="L285" s="109"/>
      <c r="M285" s="109"/>
      <c r="N285" s="109"/>
      <c r="O285" s="147"/>
      <c r="P285" s="147" t="s">
        <v>83</v>
      </c>
      <c r="Q285" s="109"/>
      <c r="R285" s="109"/>
      <c r="S285" s="109"/>
    </row>
    <row r="286" spans="2:20">
      <c r="B286" s="109"/>
      <c r="C286" s="109"/>
      <c r="D286" s="109"/>
      <c r="E286" s="109"/>
      <c r="F286" s="108"/>
      <c r="G286" s="109"/>
      <c r="H286" s="109"/>
      <c r="I286" s="146"/>
      <c r="J286" s="109"/>
      <c r="K286" s="109"/>
      <c r="L286" s="109"/>
      <c r="M286" s="109"/>
      <c r="N286" s="109"/>
      <c r="O286" s="147"/>
      <c r="P286" s="147"/>
      <c r="Q286" s="109"/>
      <c r="R286" s="109"/>
      <c r="S286" s="109"/>
    </row>
    <row r="287" spans="2:20">
      <c r="B287" s="109"/>
      <c r="C287" s="109"/>
      <c r="D287" s="109"/>
      <c r="E287" s="109"/>
      <c r="F287" s="108"/>
      <c r="G287" s="109"/>
      <c r="H287" s="109"/>
      <c r="I287" s="109"/>
      <c r="J287" s="109"/>
      <c r="K287" s="109"/>
      <c r="L287" s="109"/>
      <c r="M287" s="109"/>
      <c r="N287" s="109"/>
      <c r="O287" s="147"/>
      <c r="P287" s="147"/>
      <c r="Q287" s="109"/>
      <c r="R287" s="109"/>
      <c r="S287" s="109"/>
    </row>
    <row r="288" spans="2:20">
      <c r="B288" s="109"/>
      <c r="C288" s="109"/>
      <c r="D288" s="109"/>
      <c r="E288" s="109"/>
      <c r="F288" s="108"/>
      <c r="G288" s="109"/>
      <c r="H288" s="109"/>
      <c r="I288" s="109"/>
      <c r="J288" s="109"/>
      <c r="K288" s="109"/>
      <c r="L288" s="109"/>
      <c r="M288" s="109"/>
      <c r="N288" s="109"/>
      <c r="O288" s="109"/>
      <c r="P288" s="109"/>
      <c r="Q288" s="109"/>
      <c r="R288" s="109"/>
      <c r="S288" s="109"/>
    </row>
    <row r="289" spans="2:19">
      <c r="B289" s="109"/>
      <c r="C289" s="109"/>
      <c r="D289" s="109"/>
      <c r="E289" s="109"/>
      <c r="F289" s="108"/>
      <c r="G289" s="109"/>
      <c r="H289" s="109"/>
      <c r="I289" s="109"/>
      <c r="J289" s="109"/>
      <c r="K289" s="109"/>
      <c r="L289" s="109"/>
      <c r="M289" s="109"/>
      <c r="N289" s="109"/>
      <c r="O289" s="148"/>
      <c r="P289" s="148" t="s">
        <v>127</v>
      </c>
      <c r="Q289" s="109"/>
      <c r="R289" s="109"/>
      <c r="S289" s="109"/>
    </row>
    <row r="290" spans="2:19">
      <c r="B290" s="109"/>
      <c r="C290" s="109"/>
      <c r="D290" s="109"/>
      <c r="E290" s="109"/>
      <c r="F290" s="108"/>
      <c r="G290" s="109"/>
      <c r="H290" s="109"/>
      <c r="I290" s="109"/>
      <c r="J290" s="109"/>
      <c r="K290" s="109"/>
      <c r="L290" s="109"/>
      <c r="M290" s="109"/>
      <c r="N290" s="109"/>
      <c r="O290" s="128"/>
      <c r="P290" s="277" t="s">
        <v>128</v>
      </c>
      <c r="Q290" s="109"/>
      <c r="R290" s="109"/>
      <c r="S290" s="109"/>
    </row>
    <row r="291" spans="2:19">
      <c r="B291" s="105" t="s">
        <v>47</v>
      </c>
      <c r="C291" s="106"/>
      <c r="D291" s="106"/>
      <c r="E291" s="107"/>
      <c r="F291" s="108"/>
      <c r="G291" s="109"/>
      <c r="H291" s="109"/>
      <c r="I291" s="109"/>
      <c r="J291" s="109"/>
      <c r="K291" s="109"/>
      <c r="L291" s="109"/>
      <c r="M291" s="109"/>
      <c r="N291" s="109"/>
      <c r="O291" s="109"/>
      <c r="P291" s="109"/>
      <c r="Q291" s="109"/>
      <c r="R291" s="109"/>
      <c r="S291" s="109"/>
    </row>
    <row r="292" spans="2:19">
      <c r="B292" s="110" t="s">
        <v>48</v>
      </c>
      <c r="C292" s="111"/>
      <c r="D292" s="111"/>
      <c r="E292" s="112"/>
      <c r="F292" s="108"/>
      <c r="G292" s="109"/>
      <c r="H292" s="109"/>
      <c r="I292" s="109"/>
      <c r="J292" s="109"/>
      <c r="K292" s="109"/>
      <c r="L292" s="109"/>
      <c r="M292" s="109"/>
      <c r="N292" s="109"/>
      <c r="O292" s="109"/>
      <c r="P292" s="109"/>
      <c r="Q292" s="109"/>
      <c r="R292" s="109"/>
      <c r="S292" s="109"/>
    </row>
    <row r="293" spans="2:19" ht="16.5">
      <c r="B293" s="109"/>
      <c r="C293" s="109"/>
      <c r="D293" s="109"/>
      <c r="E293" s="109"/>
      <c r="F293" s="108"/>
      <c r="G293" s="109"/>
      <c r="H293" s="407" t="s">
        <v>49</v>
      </c>
      <c r="I293" s="407"/>
      <c r="J293" s="407"/>
      <c r="K293" s="407"/>
      <c r="L293" s="113"/>
      <c r="M293" s="113"/>
      <c r="N293" s="109"/>
      <c r="O293" s="109"/>
      <c r="P293" s="109"/>
      <c r="Q293" s="109"/>
      <c r="R293" s="109"/>
      <c r="S293" s="109"/>
    </row>
    <row r="294" spans="2:19" ht="16.5">
      <c r="B294" s="109"/>
      <c r="C294" s="109"/>
      <c r="D294" s="109"/>
      <c r="E294" s="109"/>
      <c r="F294" s="108"/>
      <c r="G294" s="109"/>
      <c r="H294" s="407" t="s">
        <v>50</v>
      </c>
      <c r="I294" s="407"/>
      <c r="J294" s="407"/>
      <c r="K294" s="407"/>
      <c r="L294" s="113"/>
      <c r="M294" s="113"/>
      <c r="N294" s="109"/>
      <c r="O294" s="109"/>
      <c r="P294" s="109"/>
      <c r="Q294" s="109"/>
      <c r="R294" s="109"/>
      <c r="S294" s="109"/>
    </row>
    <row r="295" spans="2:19" ht="16.5">
      <c r="B295" s="109"/>
      <c r="C295" s="109"/>
      <c r="D295" s="109"/>
      <c r="E295" s="109"/>
      <c r="F295" s="108"/>
      <c r="G295" s="109"/>
      <c r="H295" s="407" t="s">
        <v>247</v>
      </c>
      <c r="I295" s="407"/>
      <c r="J295" s="407"/>
      <c r="K295" s="407"/>
      <c r="L295" s="113"/>
      <c r="M295" s="113"/>
      <c r="N295" s="109"/>
      <c r="O295" s="109"/>
      <c r="P295" s="109"/>
      <c r="Q295" s="109"/>
      <c r="R295" s="109"/>
      <c r="S295" s="109"/>
    </row>
    <row r="296" spans="2:19" ht="16.5">
      <c r="B296" s="114" t="s">
        <v>52</v>
      </c>
      <c r="C296" s="114"/>
      <c r="D296" s="115" t="s">
        <v>3</v>
      </c>
      <c r="E296" s="109" t="s">
        <v>53</v>
      </c>
      <c r="F296" s="108"/>
      <c r="G296" s="109"/>
      <c r="H296" s="113"/>
      <c r="I296" s="113"/>
      <c r="J296" s="113"/>
      <c r="K296" s="113"/>
      <c r="L296" s="113"/>
      <c r="M296" s="113"/>
      <c r="N296" s="114"/>
      <c r="O296" s="114"/>
      <c r="P296" s="109"/>
      <c r="Q296" s="109"/>
      <c r="R296" s="109"/>
      <c r="S296" s="109"/>
    </row>
    <row r="297" spans="2:19" ht="16.5">
      <c r="B297" s="184" t="s">
        <v>54</v>
      </c>
      <c r="C297" s="114"/>
      <c r="D297" s="115" t="s">
        <v>3</v>
      </c>
      <c r="E297" s="109" t="s">
        <v>140</v>
      </c>
      <c r="F297" s="108"/>
      <c r="G297" s="109"/>
      <c r="H297" s="113"/>
      <c r="I297" s="113"/>
      <c r="J297" s="113"/>
      <c r="K297" s="113"/>
      <c r="L297" s="113"/>
      <c r="M297" s="113"/>
      <c r="N297" s="114"/>
      <c r="O297" s="114"/>
      <c r="P297" s="109"/>
      <c r="Q297" s="109"/>
      <c r="R297" s="109"/>
      <c r="S297" s="109"/>
    </row>
    <row r="298" spans="2:19" ht="16.899999999999999" customHeight="1">
      <c r="B298" s="184" t="s">
        <v>56</v>
      </c>
      <c r="C298" s="184"/>
      <c r="D298" s="185" t="s">
        <v>3</v>
      </c>
      <c r="E298" s="421" t="s">
        <v>141</v>
      </c>
      <c r="F298" s="421"/>
      <c r="G298" s="421"/>
      <c r="H298" s="421"/>
      <c r="I298" s="421"/>
      <c r="J298" s="421"/>
      <c r="K298" s="421"/>
      <c r="L298" s="113"/>
      <c r="M298" s="109"/>
      <c r="N298" s="109"/>
      <c r="O298" s="109"/>
      <c r="P298" s="114"/>
      <c r="Q298" s="114"/>
      <c r="R298" s="109"/>
      <c r="S298" s="109"/>
    </row>
    <row r="299" spans="2:19">
      <c r="B299" s="114" t="s">
        <v>58</v>
      </c>
      <c r="C299" s="114"/>
      <c r="D299" s="115" t="s">
        <v>3</v>
      </c>
      <c r="E299" s="109" t="s">
        <v>59</v>
      </c>
      <c r="F299" s="108"/>
      <c r="G299" s="109"/>
      <c r="H299" s="109"/>
      <c r="I299" s="109"/>
      <c r="J299" s="109"/>
      <c r="K299" s="109"/>
      <c r="L299" s="109"/>
      <c r="M299" s="109"/>
      <c r="N299" s="109" t="str">
        <f>N42</f>
        <v>Keadaan Bulan Februari 2025</v>
      </c>
      <c r="O299" s="109"/>
      <c r="P299" s="109"/>
      <c r="Q299" s="109"/>
      <c r="R299" s="109"/>
      <c r="S299" s="109"/>
    </row>
    <row r="300" spans="2:19" ht="15.75" thickBot="1">
      <c r="B300" s="114"/>
      <c r="C300" s="114"/>
      <c r="D300" s="114"/>
      <c r="E300" s="109"/>
      <c r="F300" s="108"/>
      <c r="G300" s="109"/>
      <c r="H300" s="109"/>
      <c r="I300" s="109"/>
      <c r="J300" s="109"/>
      <c r="K300" s="109"/>
      <c r="L300" s="109"/>
      <c r="M300" s="109"/>
      <c r="N300" s="109"/>
      <c r="O300" s="109"/>
      <c r="P300" s="108"/>
      <c r="Q300" s="108"/>
      <c r="R300" s="109"/>
      <c r="S300" s="109"/>
    </row>
    <row r="301" spans="2:19" ht="39" customHeight="1" thickTop="1">
      <c r="B301" s="431" t="s">
        <v>61</v>
      </c>
      <c r="C301" s="377" t="s">
        <v>62</v>
      </c>
      <c r="D301" s="378"/>
      <c r="E301" s="379"/>
      <c r="F301" s="434" t="s">
        <v>63</v>
      </c>
      <c r="G301" s="353" t="s">
        <v>64</v>
      </c>
      <c r="H301" s="354"/>
      <c r="I301" s="368" t="s">
        <v>65</v>
      </c>
      <c r="J301" s="368" t="s">
        <v>66</v>
      </c>
      <c r="K301" s="368" t="s">
        <v>67</v>
      </c>
      <c r="L301" s="368" t="s">
        <v>68</v>
      </c>
      <c r="M301" s="395" t="s">
        <v>69</v>
      </c>
      <c r="N301" s="396"/>
      <c r="O301" s="395" t="s">
        <v>70</v>
      </c>
      <c r="P301" s="397"/>
      <c r="Q301" s="397"/>
      <c r="R301" s="405" t="s">
        <v>71</v>
      </c>
      <c r="S301" s="109"/>
    </row>
    <row r="302" spans="2:19">
      <c r="B302" s="432"/>
      <c r="C302" s="380"/>
      <c r="D302" s="381"/>
      <c r="E302" s="382"/>
      <c r="F302" s="435"/>
      <c r="G302" s="376" t="s">
        <v>72</v>
      </c>
      <c r="H302" s="376" t="s">
        <v>73</v>
      </c>
      <c r="I302" s="369"/>
      <c r="J302" s="376"/>
      <c r="K302" s="376"/>
      <c r="L302" s="402"/>
      <c r="M302" s="376" t="s">
        <v>16</v>
      </c>
      <c r="N302" s="404" t="s">
        <v>15</v>
      </c>
      <c r="O302" s="404" t="s">
        <v>16</v>
      </c>
      <c r="P302" s="398" t="s">
        <v>15</v>
      </c>
      <c r="Q302" s="399"/>
      <c r="R302" s="406"/>
      <c r="S302" s="109"/>
    </row>
    <row r="303" spans="2:19">
      <c r="B303" s="433"/>
      <c r="C303" s="383"/>
      <c r="D303" s="384"/>
      <c r="E303" s="385"/>
      <c r="F303" s="436"/>
      <c r="G303" s="400"/>
      <c r="H303" s="400"/>
      <c r="I303" s="370"/>
      <c r="J303" s="400"/>
      <c r="K303" s="400"/>
      <c r="L303" s="403"/>
      <c r="M303" s="370"/>
      <c r="N303" s="400"/>
      <c r="O303" s="400"/>
      <c r="P303" s="187" t="s">
        <v>74</v>
      </c>
      <c r="Q303" s="192" t="s">
        <v>18</v>
      </c>
      <c r="R303" s="406"/>
      <c r="S303" s="109"/>
    </row>
    <row r="304" spans="2:19" ht="15.75" thickBot="1">
      <c r="B304" s="118">
        <v>1</v>
      </c>
      <c r="C304" s="344">
        <v>2</v>
      </c>
      <c r="D304" s="345"/>
      <c r="E304" s="346"/>
      <c r="F304" s="120">
        <v>3</v>
      </c>
      <c r="G304" s="121">
        <v>4</v>
      </c>
      <c r="H304" s="121">
        <v>5</v>
      </c>
      <c r="I304" s="121">
        <v>6</v>
      </c>
      <c r="J304" s="121">
        <v>7</v>
      </c>
      <c r="K304" s="121">
        <v>8</v>
      </c>
      <c r="L304" s="121">
        <v>9</v>
      </c>
      <c r="M304" s="121">
        <v>10</v>
      </c>
      <c r="N304" s="121">
        <v>11</v>
      </c>
      <c r="O304" s="121">
        <v>12</v>
      </c>
      <c r="P304" s="121">
        <v>13</v>
      </c>
      <c r="Q304" s="119">
        <v>14</v>
      </c>
      <c r="R304" s="158">
        <v>15</v>
      </c>
      <c r="S304" s="109"/>
    </row>
    <row r="305" spans="2:20" ht="39" customHeight="1" thickBot="1">
      <c r="B305" s="186">
        <v>1</v>
      </c>
      <c r="C305" s="422" t="s">
        <v>142</v>
      </c>
      <c r="D305" s="423"/>
      <c r="E305" s="424"/>
      <c r="F305" s="123"/>
      <c r="G305" s="124" t="s">
        <v>76</v>
      </c>
      <c r="H305" s="124" t="s">
        <v>77</v>
      </c>
      <c r="I305" s="188">
        <v>36770000</v>
      </c>
      <c r="J305" s="189" t="s">
        <v>78</v>
      </c>
      <c r="K305" s="190" t="s">
        <v>78</v>
      </c>
      <c r="L305" s="283">
        <f>I305/I306*100</f>
        <v>100</v>
      </c>
      <c r="M305" s="284">
        <f>P305/I305*100</f>
        <v>34.675006799020942</v>
      </c>
      <c r="N305" s="285">
        <f>P305/I305</f>
        <v>0.34675006799020941</v>
      </c>
      <c r="O305" s="285">
        <f>L305*M305/100</f>
        <v>34.675006799020942</v>
      </c>
      <c r="P305" s="188">
        <v>12750000</v>
      </c>
      <c r="Q305" s="286">
        <f>L305*M305/100</f>
        <v>34.675006799020942</v>
      </c>
      <c r="R305" s="287">
        <f>I305-P305</f>
        <v>24020000</v>
      </c>
      <c r="S305" s="109"/>
      <c r="T305" s="452" t="s">
        <v>143</v>
      </c>
    </row>
    <row r="306" spans="2:20" ht="21" thickBot="1">
      <c r="B306" s="363" t="s">
        <v>80</v>
      </c>
      <c r="C306" s="364"/>
      <c r="D306" s="364"/>
      <c r="E306" s="364"/>
      <c r="F306" s="364"/>
      <c r="G306" s="364"/>
      <c r="H306" s="365"/>
      <c r="I306" s="140">
        <f>SUM(I305:I305)</f>
        <v>36770000</v>
      </c>
      <c r="J306" s="141" t="s">
        <v>81</v>
      </c>
      <c r="K306" s="142"/>
      <c r="L306" s="143">
        <f>SUM(L305:L305)</f>
        <v>100</v>
      </c>
      <c r="M306" s="153"/>
      <c r="N306" s="143">
        <f>SUM(N305:N305)</f>
        <v>0.34675006799020941</v>
      </c>
      <c r="O306" s="143">
        <f>SUM(O305:O305)</f>
        <v>34.675006799020942</v>
      </c>
      <c r="P306" s="154">
        <f>SUM(P305:P305)</f>
        <v>12750000</v>
      </c>
      <c r="Q306" s="163">
        <f>SUM(Q305:Q305)</f>
        <v>34.675006799020942</v>
      </c>
      <c r="R306" s="164">
        <f>SUM(R305:R305)</f>
        <v>24020000</v>
      </c>
      <c r="S306" s="109"/>
      <c r="T306" s="452"/>
    </row>
    <row r="307" spans="2:20" ht="15.75" thickTop="1">
      <c r="B307" s="109"/>
      <c r="C307" s="109"/>
      <c r="D307" s="109"/>
      <c r="E307" s="109"/>
      <c r="F307" s="108"/>
      <c r="G307" s="109"/>
      <c r="H307" s="109"/>
      <c r="I307" s="109"/>
      <c r="J307" s="109"/>
      <c r="K307" s="109"/>
      <c r="L307" s="109"/>
      <c r="M307" s="109"/>
      <c r="N307" s="109"/>
      <c r="O307" s="109"/>
      <c r="P307" s="109"/>
      <c r="Q307" s="109"/>
      <c r="R307" s="109"/>
      <c r="S307" s="109"/>
    </row>
    <row r="308" spans="2:20">
      <c r="B308" s="109"/>
      <c r="C308" s="109"/>
      <c r="D308" s="109"/>
      <c r="E308" s="109"/>
      <c r="F308" s="108"/>
      <c r="G308" s="109"/>
      <c r="H308" s="109"/>
      <c r="I308" s="146"/>
      <c r="J308" s="109"/>
      <c r="K308" s="109"/>
      <c r="L308" s="109"/>
      <c r="M308" s="109"/>
      <c r="N308" s="109"/>
      <c r="O308" s="128"/>
      <c r="P308" s="128" t="str">
        <f>P284</f>
        <v>Polebunging, 28 Februari 2025</v>
      </c>
      <c r="Q308" s="109"/>
      <c r="R308" s="109"/>
      <c r="S308" s="109"/>
    </row>
    <row r="309" spans="2:20">
      <c r="B309" s="109"/>
      <c r="C309" s="109"/>
      <c r="D309" s="109"/>
      <c r="E309" s="109"/>
      <c r="F309" s="108"/>
      <c r="G309" s="109"/>
      <c r="H309" s="109"/>
      <c r="I309" s="109"/>
      <c r="J309" s="109"/>
      <c r="K309" s="109"/>
      <c r="L309" s="109"/>
      <c r="M309" s="109"/>
      <c r="N309" s="109"/>
      <c r="O309" s="147"/>
      <c r="P309" s="147" t="s">
        <v>83</v>
      </c>
      <c r="Q309" s="109"/>
      <c r="R309" s="109"/>
      <c r="S309" s="109"/>
    </row>
    <row r="310" spans="2:20">
      <c r="B310" s="109"/>
      <c r="C310" s="109"/>
      <c r="D310" s="109"/>
      <c r="E310" s="109"/>
      <c r="F310" s="108"/>
      <c r="G310" s="109"/>
      <c r="H310" s="109"/>
      <c r="I310" s="146"/>
      <c r="J310" s="109"/>
      <c r="K310" s="109"/>
      <c r="L310" s="109"/>
      <c r="M310" s="109"/>
      <c r="N310" s="109"/>
      <c r="O310" s="147"/>
      <c r="P310" s="147"/>
      <c r="Q310" s="109"/>
      <c r="R310" s="109"/>
      <c r="S310" s="109"/>
    </row>
    <row r="311" spans="2:20">
      <c r="B311" s="109"/>
      <c r="C311" s="109"/>
      <c r="D311" s="109"/>
      <c r="E311" s="109"/>
      <c r="F311" s="108"/>
      <c r="G311" s="109"/>
      <c r="H311" s="109"/>
      <c r="I311" s="109"/>
      <c r="J311" s="109"/>
      <c r="K311" s="109"/>
      <c r="L311" s="109"/>
      <c r="M311" s="109"/>
      <c r="N311" s="109"/>
      <c r="O311" s="147"/>
      <c r="P311" s="147"/>
      <c r="Q311" s="109"/>
      <c r="R311" s="109"/>
      <c r="S311" s="109"/>
    </row>
    <row r="312" spans="2:20">
      <c r="B312" s="109"/>
      <c r="C312" s="109"/>
      <c r="D312" s="109"/>
      <c r="E312" s="109"/>
      <c r="F312" s="108"/>
      <c r="G312" s="109"/>
      <c r="H312" s="109"/>
      <c r="I312" s="109"/>
      <c r="J312" s="109"/>
      <c r="K312" s="109"/>
      <c r="L312" s="109"/>
      <c r="M312" s="109"/>
      <c r="N312" s="109"/>
      <c r="O312" s="109"/>
      <c r="P312" s="109"/>
      <c r="Q312" s="109"/>
      <c r="R312" s="109"/>
      <c r="S312" s="109"/>
    </row>
    <row r="313" spans="2:20">
      <c r="B313" s="109"/>
      <c r="C313" s="109"/>
      <c r="D313" s="109"/>
      <c r="E313" s="109"/>
      <c r="F313" s="108"/>
      <c r="G313" s="109"/>
      <c r="H313" s="109"/>
      <c r="I313" s="109"/>
      <c r="J313" s="109"/>
      <c r="K313" s="109"/>
      <c r="L313" s="109"/>
      <c r="M313" s="109"/>
      <c r="N313" s="109"/>
      <c r="O313" s="148"/>
      <c r="P313" s="195" t="s">
        <v>144</v>
      </c>
      <c r="Q313" s="109"/>
      <c r="R313" s="109"/>
      <c r="S313" s="109"/>
    </row>
    <row r="314" spans="2:20">
      <c r="B314" s="109"/>
      <c r="C314" s="109"/>
      <c r="D314" s="109"/>
      <c r="E314" s="109"/>
      <c r="F314" s="108"/>
      <c r="G314" s="109"/>
      <c r="H314" s="109"/>
      <c r="I314" s="109"/>
      <c r="J314" s="109"/>
      <c r="K314" s="109"/>
      <c r="L314" s="109"/>
      <c r="M314" s="109"/>
      <c r="N314" s="109"/>
      <c r="O314" s="128"/>
      <c r="P314" s="109" t="s">
        <v>145</v>
      </c>
      <c r="Q314" s="109"/>
      <c r="R314" s="109"/>
      <c r="S314" s="109"/>
    </row>
    <row r="315" spans="2:20">
      <c r="B315" s="105" t="s">
        <v>47</v>
      </c>
      <c r="C315" s="106"/>
      <c r="D315" s="106"/>
      <c r="E315" s="107"/>
      <c r="F315" s="108"/>
      <c r="G315" s="109"/>
      <c r="H315" s="109"/>
      <c r="I315" s="109"/>
      <c r="J315" s="109"/>
      <c r="K315" s="109"/>
      <c r="L315" s="109"/>
      <c r="M315" s="109"/>
      <c r="N315" s="109"/>
      <c r="O315" s="109"/>
      <c r="P315" s="109"/>
      <c r="Q315" s="109"/>
      <c r="R315" s="109"/>
      <c r="S315" s="109"/>
    </row>
    <row r="316" spans="2:20">
      <c r="B316" s="110" t="s">
        <v>48</v>
      </c>
      <c r="C316" s="111"/>
      <c r="D316" s="111"/>
      <c r="E316" s="112"/>
      <c r="F316" s="108"/>
      <c r="G316" s="109"/>
      <c r="H316" s="109"/>
      <c r="I316" s="109"/>
      <c r="J316" s="109"/>
      <c r="K316" s="109"/>
      <c r="L316" s="109"/>
      <c r="M316" s="109"/>
      <c r="N316" s="109"/>
      <c r="O316" s="109"/>
      <c r="P316" s="109"/>
      <c r="Q316" s="109"/>
      <c r="R316" s="109"/>
      <c r="S316" s="109"/>
    </row>
    <row r="317" spans="2:20" ht="16.5">
      <c r="B317" s="109"/>
      <c r="C317" s="109"/>
      <c r="D317" s="109"/>
      <c r="E317" s="109"/>
      <c r="F317" s="108"/>
      <c r="G317" s="109"/>
      <c r="H317" s="407" t="s">
        <v>49</v>
      </c>
      <c r="I317" s="407"/>
      <c r="J317" s="407"/>
      <c r="K317" s="407"/>
      <c r="L317" s="113"/>
      <c r="M317" s="113"/>
      <c r="N317" s="109"/>
      <c r="O317" s="109"/>
      <c r="P317" s="109"/>
      <c r="Q317" s="109"/>
      <c r="R317" s="109"/>
      <c r="S317" s="109"/>
    </row>
    <row r="318" spans="2:20" ht="16.5">
      <c r="B318" s="109"/>
      <c r="C318" s="109"/>
      <c r="D318" s="109"/>
      <c r="E318" s="109"/>
      <c r="F318" s="108"/>
      <c r="G318" s="109"/>
      <c r="H318" s="407" t="s">
        <v>50</v>
      </c>
      <c r="I318" s="407"/>
      <c r="J318" s="407"/>
      <c r="K318" s="407"/>
      <c r="L318" s="113"/>
      <c r="M318" s="113"/>
      <c r="N318" s="109"/>
      <c r="O318" s="109"/>
      <c r="P318" s="109"/>
      <c r="Q318" s="109"/>
      <c r="R318" s="109"/>
      <c r="S318" s="109"/>
    </row>
    <row r="319" spans="2:20" ht="16.5">
      <c r="B319" s="109"/>
      <c r="C319" s="109"/>
      <c r="D319" s="109"/>
      <c r="E319" s="109"/>
      <c r="F319" s="108"/>
      <c r="G319" s="109"/>
      <c r="H319" s="407" t="s">
        <v>247</v>
      </c>
      <c r="I319" s="407"/>
      <c r="J319" s="407"/>
      <c r="K319" s="407"/>
      <c r="L319" s="113"/>
      <c r="M319" s="113"/>
      <c r="N319" s="109"/>
      <c r="O319" s="109"/>
      <c r="P319" s="109"/>
      <c r="Q319" s="109"/>
      <c r="R319" s="109"/>
      <c r="S319" s="109"/>
    </row>
    <row r="320" spans="2:20" ht="16.5">
      <c r="B320" s="114" t="s">
        <v>52</v>
      </c>
      <c r="C320" s="114"/>
      <c r="D320" s="115" t="s">
        <v>3</v>
      </c>
      <c r="E320" s="109" t="s">
        <v>53</v>
      </c>
      <c r="F320" s="108"/>
      <c r="G320" s="109"/>
      <c r="H320" s="113"/>
      <c r="I320" s="113"/>
      <c r="J320" s="113"/>
      <c r="K320" s="113"/>
      <c r="L320" s="113"/>
      <c r="M320" s="113"/>
      <c r="N320" s="114"/>
      <c r="O320" s="114"/>
      <c r="P320" s="109"/>
      <c r="Q320" s="109"/>
      <c r="R320" s="109"/>
      <c r="S320" s="109"/>
    </row>
    <row r="321" spans="2:20" ht="16.5">
      <c r="B321" s="184" t="s">
        <v>54</v>
      </c>
      <c r="C321" s="114"/>
      <c r="D321" s="115" t="s">
        <v>3</v>
      </c>
      <c r="E321" s="109" t="s">
        <v>140</v>
      </c>
      <c r="F321" s="108"/>
      <c r="G321" s="109"/>
      <c r="H321" s="113"/>
      <c r="I321" s="113"/>
      <c r="J321" s="113"/>
      <c r="K321" s="113"/>
      <c r="L321" s="113"/>
      <c r="M321" s="113"/>
      <c r="N321" s="114"/>
      <c r="O321" s="114"/>
      <c r="P321" s="109"/>
      <c r="Q321" s="109"/>
      <c r="R321" s="109"/>
      <c r="S321" s="109"/>
    </row>
    <row r="322" spans="2:20" ht="16.5">
      <c r="B322" s="184" t="s">
        <v>56</v>
      </c>
      <c r="C322" s="184"/>
      <c r="D322" s="185" t="s">
        <v>3</v>
      </c>
      <c r="E322" s="421" t="s">
        <v>146</v>
      </c>
      <c r="F322" s="421"/>
      <c r="G322" s="421"/>
      <c r="H322" s="421"/>
      <c r="I322" s="421"/>
      <c r="J322" s="421"/>
      <c r="K322" s="421"/>
      <c r="L322" s="113"/>
      <c r="M322" s="109"/>
      <c r="N322" s="109"/>
      <c r="O322" s="109"/>
      <c r="P322" s="114"/>
      <c r="Q322" s="114"/>
      <c r="R322" s="109"/>
      <c r="S322" s="109"/>
    </row>
    <row r="323" spans="2:20">
      <c r="B323" s="114" t="s">
        <v>58</v>
      </c>
      <c r="C323" s="114"/>
      <c r="D323" s="115" t="s">
        <v>3</v>
      </c>
      <c r="E323" s="109" t="s">
        <v>59</v>
      </c>
      <c r="F323" s="108"/>
      <c r="G323" s="109"/>
      <c r="H323" s="109"/>
      <c r="I323" s="109"/>
      <c r="J323" s="109"/>
      <c r="K323" s="109"/>
      <c r="L323" s="109"/>
      <c r="M323" s="109"/>
      <c r="N323" s="109" t="str">
        <f>N42</f>
        <v>Keadaan Bulan Februari 2025</v>
      </c>
      <c r="O323" s="109"/>
      <c r="P323" s="109"/>
      <c r="Q323" s="109"/>
      <c r="R323" s="109"/>
      <c r="S323" s="109"/>
    </row>
    <row r="324" spans="2:20" ht="15.75" thickBot="1">
      <c r="B324" s="114"/>
      <c r="C324" s="114"/>
      <c r="D324" s="114"/>
      <c r="E324" s="109"/>
      <c r="F324" s="108"/>
      <c r="G324" s="109"/>
      <c r="H324" s="109"/>
      <c r="I324" s="109"/>
      <c r="J324" s="109"/>
      <c r="K324" s="109"/>
      <c r="L324" s="109"/>
      <c r="M324" s="109"/>
      <c r="N324" s="109"/>
      <c r="O324" s="109"/>
      <c r="P324" s="108"/>
      <c r="Q324" s="108"/>
      <c r="R324" s="109"/>
      <c r="S324" s="109"/>
    </row>
    <row r="325" spans="2:20" ht="48" customHeight="1" thickTop="1">
      <c r="B325" s="431" t="s">
        <v>61</v>
      </c>
      <c r="C325" s="377" t="s">
        <v>62</v>
      </c>
      <c r="D325" s="378"/>
      <c r="E325" s="379"/>
      <c r="F325" s="434" t="s">
        <v>63</v>
      </c>
      <c r="G325" s="353" t="s">
        <v>64</v>
      </c>
      <c r="H325" s="354"/>
      <c r="I325" s="368" t="s">
        <v>65</v>
      </c>
      <c r="J325" s="368" t="s">
        <v>66</v>
      </c>
      <c r="K325" s="368" t="s">
        <v>67</v>
      </c>
      <c r="L325" s="368" t="s">
        <v>68</v>
      </c>
      <c r="M325" s="395" t="s">
        <v>69</v>
      </c>
      <c r="N325" s="396"/>
      <c r="O325" s="395" t="s">
        <v>70</v>
      </c>
      <c r="P325" s="397"/>
      <c r="Q325" s="397"/>
      <c r="R325" s="405" t="s">
        <v>71</v>
      </c>
      <c r="S325" s="109"/>
    </row>
    <row r="326" spans="2:20">
      <c r="B326" s="432"/>
      <c r="C326" s="380"/>
      <c r="D326" s="381"/>
      <c r="E326" s="382"/>
      <c r="F326" s="435"/>
      <c r="G326" s="376" t="s">
        <v>72</v>
      </c>
      <c r="H326" s="376" t="s">
        <v>73</v>
      </c>
      <c r="I326" s="369"/>
      <c r="J326" s="376"/>
      <c r="K326" s="376"/>
      <c r="L326" s="402"/>
      <c r="M326" s="376" t="s">
        <v>16</v>
      </c>
      <c r="N326" s="404" t="s">
        <v>15</v>
      </c>
      <c r="O326" s="404" t="s">
        <v>16</v>
      </c>
      <c r="P326" s="398" t="s">
        <v>15</v>
      </c>
      <c r="Q326" s="399"/>
      <c r="R326" s="406"/>
      <c r="S326" s="109"/>
    </row>
    <row r="327" spans="2:20">
      <c r="B327" s="433"/>
      <c r="C327" s="383"/>
      <c r="D327" s="384"/>
      <c r="E327" s="385"/>
      <c r="F327" s="436"/>
      <c r="G327" s="400"/>
      <c r="H327" s="400"/>
      <c r="I327" s="370"/>
      <c r="J327" s="400"/>
      <c r="K327" s="400"/>
      <c r="L327" s="403"/>
      <c r="M327" s="370"/>
      <c r="N327" s="400"/>
      <c r="O327" s="400"/>
      <c r="P327" s="187" t="s">
        <v>74</v>
      </c>
      <c r="Q327" s="192" t="s">
        <v>18</v>
      </c>
      <c r="R327" s="406"/>
      <c r="S327" s="109"/>
    </row>
    <row r="328" spans="2:20">
      <c r="B328" s="118">
        <v>1</v>
      </c>
      <c r="C328" s="344">
        <v>2</v>
      </c>
      <c r="D328" s="345"/>
      <c r="E328" s="346"/>
      <c r="F328" s="120">
        <v>3</v>
      </c>
      <c r="G328" s="121">
        <v>4</v>
      </c>
      <c r="H328" s="121">
        <v>5</v>
      </c>
      <c r="I328" s="121">
        <v>6</v>
      </c>
      <c r="J328" s="121">
        <v>7</v>
      </c>
      <c r="K328" s="121">
        <v>8</v>
      </c>
      <c r="L328" s="121">
        <v>9</v>
      </c>
      <c r="M328" s="121">
        <v>10</v>
      </c>
      <c r="N328" s="121">
        <v>11</v>
      </c>
      <c r="O328" s="121">
        <v>12</v>
      </c>
      <c r="P328" s="121">
        <v>13</v>
      </c>
      <c r="Q328" s="119">
        <v>14</v>
      </c>
      <c r="R328" s="158">
        <v>15</v>
      </c>
      <c r="S328" s="109"/>
    </row>
    <row r="329" spans="2:20" ht="46.15" customHeight="1" thickBot="1">
      <c r="B329" s="186">
        <v>1</v>
      </c>
      <c r="C329" s="422" t="s">
        <v>147</v>
      </c>
      <c r="D329" s="423"/>
      <c r="E329" s="424"/>
      <c r="F329" s="123"/>
      <c r="G329" s="124" t="s">
        <v>76</v>
      </c>
      <c r="H329" s="124" t="s">
        <v>77</v>
      </c>
      <c r="I329" s="188">
        <v>19640000</v>
      </c>
      <c r="J329" s="189" t="s">
        <v>78</v>
      </c>
      <c r="K329" s="190" t="s">
        <v>78</v>
      </c>
      <c r="L329" s="134">
        <f>I329/I330*100</f>
        <v>100</v>
      </c>
      <c r="M329" s="135">
        <f>P329/I329*100</f>
        <v>3.4215885947046845</v>
      </c>
      <c r="N329" s="136">
        <f>P329/I329</f>
        <v>3.4215885947046845E-2</v>
      </c>
      <c r="O329" s="136">
        <f>L329*M329/100</f>
        <v>3.4215885947046845</v>
      </c>
      <c r="P329" s="131">
        <v>672000</v>
      </c>
      <c r="Q329" s="159">
        <f>L329*M329/100</f>
        <v>3.4215885947046845</v>
      </c>
      <c r="R329" s="160">
        <f>I329-P329</f>
        <v>18968000</v>
      </c>
      <c r="S329" s="109"/>
      <c r="T329" s="175" t="s">
        <v>148</v>
      </c>
    </row>
    <row r="330" spans="2:20" ht="21" thickBot="1">
      <c r="B330" s="363" t="s">
        <v>80</v>
      </c>
      <c r="C330" s="364"/>
      <c r="D330" s="364"/>
      <c r="E330" s="364"/>
      <c r="F330" s="364"/>
      <c r="G330" s="364"/>
      <c r="H330" s="365"/>
      <c r="I330" s="140">
        <f>SUM(I329:I329)</f>
        <v>19640000</v>
      </c>
      <c r="J330" s="141" t="s">
        <v>81</v>
      </c>
      <c r="K330" s="142"/>
      <c r="L330" s="143">
        <f>SUM(L329:L329)</f>
        <v>100</v>
      </c>
      <c r="M330" s="153"/>
      <c r="N330" s="143">
        <f>SUM(N329:N329)</f>
        <v>3.4215885947046845E-2</v>
      </c>
      <c r="O330" s="143">
        <f>SUM(O329:O329)</f>
        <v>3.4215885947046845</v>
      </c>
      <c r="P330" s="154">
        <f>SUM(P329:P329)</f>
        <v>672000</v>
      </c>
      <c r="Q330" s="163">
        <f>SUM(Q329:Q329)</f>
        <v>3.4215885947046845</v>
      </c>
      <c r="R330" s="164">
        <f>SUM(R329:R329)</f>
        <v>18968000</v>
      </c>
      <c r="S330" s="109"/>
    </row>
    <row r="331" spans="2:20" ht="15.75" thickTop="1">
      <c r="B331" s="109"/>
      <c r="C331" s="109"/>
      <c r="D331" s="109"/>
      <c r="E331" s="109"/>
      <c r="F331" s="108"/>
      <c r="G331" s="109"/>
      <c r="H331" s="109"/>
      <c r="I331" s="109"/>
      <c r="J331" s="109"/>
      <c r="K331" s="109"/>
      <c r="L331" s="109"/>
      <c r="M331" s="109"/>
      <c r="N331" s="109"/>
      <c r="O331" s="109"/>
      <c r="P331" s="109"/>
      <c r="Q331" s="109"/>
      <c r="R331" s="109"/>
      <c r="S331" s="109"/>
    </row>
    <row r="332" spans="2:20">
      <c r="B332" s="109"/>
      <c r="C332" s="109"/>
      <c r="D332" s="109"/>
      <c r="E332" s="109"/>
      <c r="F332" s="108"/>
      <c r="G332" s="109"/>
      <c r="H332" s="109"/>
      <c r="I332" s="146"/>
      <c r="J332" s="109"/>
      <c r="K332" s="109"/>
      <c r="L332" s="109"/>
      <c r="M332" s="109"/>
      <c r="N332" s="109"/>
      <c r="O332" s="128"/>
      <c r="P332" s="128" t="str">
        <f>P308</f>
        <v>Polebunging, 28 Februari 2025</v>
      </c>
      <c r="Q332" s="109"/>
      <c r="R332" s="109"/>
      <c r="S332" s="109"/>
    </row>
    <row r="333" spans="2:20">
      <c r="B333" s="109"/>
      <c r="C333" s="109"/>
      <c r="D333" s="109"/>
      <c r="E333" s="109"/>
      <c r="F333" s="108"/>
      <c r="G333" s="109"/>
      <c r="H333" s="109"/>
      <c r="I333" s="109"/>
      <c r="J333" s="109"/>
      <c r="K333" s="109"/>
      <c r="L333" s="109"/>
      <c r="M333" s="109"/>
      <c r="N333" s="109"/>
      <c r="O333" s="147"/>
      <c r="P333" s="147" t="s">
        <v>83</v>
      </c>
      <c r="Q333" s="109"/>
      <c r="R333" s="109"/>
      <c r="S333" s="109"/>
    </row>
    <row r="334" spans="2:20">
      <c r="B334" s="109"/>
      <c r="C334" s="109"/>
      <c r="D334" s="109"/>
      <c r="E334" s="109"/>
      <c r="F334" s="108"/>
      <c r="G334" s="109"/>
      <c r="H334" s="109"/>
      <c r="I334" s="146"/>
      <c r="J334" s="109"/>
      <c r="K334" s="109"/>
      <c r="L334" s="109"/>
      <c r="M334" s="109"/>
      <c r="N334" s="109"/>
      <c r="O334" s="147"/>
      <c r="P334" s="147"/>
      <c r="Q334" s="109"/>
      <c r="R334" s="109"/>
      <c r="S334" s="109"/>
    </row>
    <row r="335" spans="2:20">
      <c r="B335" s="109"/>
      <c r="C335" s="109"/>
      <c r="D335" s="109"/>
      <c r="E335" s="109"/>
      <c r="F335" s="108"/>
      <c r="G335" s="109"/>
      <c r="H335" s="109"/>
      <c r="I335" s="109"/>
      <c r="J335" s="109"/>
      <c r="K335" s="109"/>
      <c r="L335" s="109"/>
      <c r="M335" s="109"/>
      <c r="N335" s="109"/>
      <c r="O335" s="147"/>
      <c r="P335" s="147"/>
      <c r="Q335" s="109"/>
      <c r="R335" s="109"/>
      <c r="S335" s="109"/>
    </row>
    <row r="336" spans="2:20">
      <c r="B336" s="109"/>
      <c r="C336" s="109"/>
      <c r="D336" s="109"/>
      <c r="E336" s="109"/>
      <c r="F336" s="108"/>
      <c r="G336" s="109"/>
      <c r="H336" s="109"/>
      <c r="I336" s="109"/>
      <c r="J336" s="109"/>
      <c r="K336" s="109"/>
      <c r="L336" s="109"/>
      <c r="M336" s="109"/>
      <c r="N336" s="109"/>
      <c r="O336" s="109"/>
      <c r="P336" s="109"/>
      <c r="Q336" s="109"/>
      <c r="R336" s="109"/>
      <c r="S336" s="109"/>
    </row>
    <row r="337" spans="2:19">
      <c r="B337" s="109"/>
      <c r="C337" s="109"/>
      <c r="D337" s="109"/>
      <c r="E337" s="109"/>
      <c r="F337" s="108"/>
      <c r="G337" s="109"/>
      <c r="H337" s="109"/>
      <c r="I337" s="109"/>
      <c r="J337" s="109"/>
      <c r="K337" s="109"/>
      <c r="L337" s="109"/>
      <c r="M337" s="109"/>
      <c r="N337" s="109"/>
      <c r="O337" s="148"/>
      <c r="P337" s="195" t="s">
        <v>144</v>
      </c>
      <c r="Q337" s="109"/>
      <c r="R337" s="109"/>
      <c r="S337" s="109"/>
    </row>
    <row r="338" spans="2:19">
      <c r="B338" s="109"/>
      <c r="C338" s="109"/>
      <c r="D338" s="109"/>
      <c r="E338" s="109"/>
      <c r="F338" s="108"/>
      <c r="G338" s="109"/>
      <c r="H338" s="109"/>
      <c r="I338" s="109"/>
      <c r="J338" s="109"/>
      <c r="K338" s="109"/>
      <c r="L338" s="109"/>
      <c r="M338" s="109"/>
      <c r="N338" s="109"/>
      <c r="O338" s="128"/>
      <c r="P338" s="109" t="s">
        <v>145</v>
      </c>
      <c r="Q338" s="109"/>
      <c r="R338" s="109"/>
      <c r="S338" s="109"/>
    </row>
    <row r="339" spans="2:19">
      <c r="B339" s="105" t="s">
        <v>47</v>
      </c>
      <c r="C339" s="106"/>
      <c r="D339" s="106"/>
      <c r="E339" s="107"/>
      <c r="F339" s="108"/>
      <c r="G339" s="109"/>
      <c r="H339" s="109"/>
      <c r="I339" s="109"/>
      <c r="J339" s="109"/>
      <c r="K339" s="109"/>
      <c r="L339" s="109"/>
      <c r="M339" s="109"/>
      <c r="N339" s="109"/>
      <c r="O339" s="109"/>
      <c r="P339" s="109"/>
      <c r="Q339" s="109"/>
      <c r="R339" s="109"/>
      <c r="S339" s="109"/>
    </row>
    <row r="340" spans="2:19">
      <c r="B340" s="110" t="s">
        <v>48</v>
      </c>
      <c r="C340" s="111"/>
      <c r="D340" s="111"/>
      <c r="E340" s="112"/>
      <c r="F340" s="108"/>
      <c r="G340" s="109"/>
      <c r="H340" s="109"/>
      <c r="I340" s="109"/>
      <c r="J340" s="109"/>
      <c r="K340" s="109"/>
      <c r="L340" s="109"/>
      <c r="M340" s="109"/>
      <c r="N340" s="109"/>
      <c r="O340" s="109"/>
      <c r="P340" s="109"/>
      <c r="Q340" s="109"/>
      <c r="R340" s="109"/>
      <c r="S340" s="109"/>
    </row>
    <row r="341" spans="2:19" ht="16.5">
      <c r="B341" s="109"/>
      <c r="C341" s="109"/>
      <c r="D341" s="109"/>
      <c r="E341" s="109"/>
      <c r="F341" s="108"/>
      <c r="G341" s="109"/>
      <c r="H341" s="407" t="s">
        <v>49</v>
      </c>
      <c r="I341" s="407"/>
      <c r="J341" s="407"/>
      <c r="K341" s="407"/>
      <c r="L341" s="113"/>
      <c r="M341" s="113"/>
      <c r="N341" s="109"/>
      <c r="O341" s="109"/>
      <c r="P341" s="109"/>
      <c r="Q341" s="109"/>
      <c r="R341" s="109"/>
      <c r="S341" s="109"/>
    </row>
    <row r="342" spans="2:19" ht="16.5">
      <c r="B342" s="109"/>
      <c r="C342" s="109"/>
      <c r="D342" s="109"/>
      <c r="E342" s="109"/>
      <c r="F342" s="108"/>
      <c r="G342" s="109"/>
      <c r="H342" s="407" t="s">
        <v>50</v>
      </c>
      <c r="I342" s="407"/>
      <c r="J342" s="407"/>
      <c r="K342" s="407"/>
      <c r="L342" s="113"/>
      <c r="M342" s="113"/>
      <c r="N342" s="109"/>
      <c r="O342" s="109"/>
      <c r="P342" s="109"/>
      <c r="Q342" s="109"/>
      <c r="R342" s="109"/>
      <c r="S342" s="109"/>
    </row>
    <row r="343" spans="2:19" ht="16.5">
      <c r="B343" s="109"/>
      <c r="C343" s="109"/>
      <c r="D343" s="109"/>
      <c r="E343" s="109"/>
      <c r="F343" s="108"/>
      <c r="G343" s="109"/>
      <c r="H343" s="407" t="s">
        <v>247</v>
      </c>
      <c r="I343" s="407"/>
      <c r="J343" s="407"/>
      <c r="K343" s="407"/>
      <c r="L343" s="113"/>
      <c r="M343" s="113"/>
      <c r="N343" s="109"/>
      <c r="O343" s="109"/>
      <c r="P343" s="109"/>
      <c r="Q343" s="109"/>
      <c r="R343" s="109"/>
      <c r="S343" s="109"/>
    </row>
    <row r="344" spans="2:19" ht="16.5">
      <c r="B344" s="114" t="s">
        <v>52</v>
      </c>
      <c r="C344" s="114"/>
      <c r="D344" s="115" t="s">
        <v>3</v>
      </c>
      <c r="E344" s="109" t="s">
        <v>53</v>
      </c>
      <c r="F344" s="108"/>
      <c r="G344" s="109"/>
      <c r="H344" s="113"/>
      <c r="I344" s="113"/>
      <c r="J344" s="113"/>
      <c r="K344" s="113"/>
      <c r="L344" s="113"/>
      <c r="M344" s="113"/>
      <c r="N344" s="114"/>
      <c r="O344" s="114"/>
      <c r="P344" s="109"/>
      <c r="Q344" s="109"/>
      <c r="R344" s="109"/>
      <c r="S344" s="109"/>
    </row>
    <row r="345" spans="2:19" ht="16.5">
      <c r="B345" s="184" t="s">
        <v>54</v>
      </c>
      <c r="C345" s="114"/>
      <c r="D345" s="115" t="s">
        <v>3</v>
      </c>
      <c r="E345" s="109" t="s">
        <v>140</v>
      </c>
      <c r="F345" s="108"/>
      <c r="G345" s="109"/>
      <c r="H345" s="113"/>
      <c r="I345" s="113"/>
      <c r="J345" s="113"/>
      <c r="K345" s="113"/>
      <c r="L345" s="113"/>
      <c r="M345" s="113"/>
      <c r="N345" s="114"/>
      <c r="O345" s="114"/>
      <c r="P345" s="109"/>
      <c r="Q345" s="109"/>
      <c r="R345" s="109"/>
      <c r="S345" s="109"/>
    </row>
    <row r="346" spans="2:19" ht="16.5">
      <c r="B346" s="184" t="s">
        <v>56</v>
      </c>
      <c r="C346" s="184"/>
      <c r="D346" s="185" t="s">
        <v>3</v>
      </c>
      <c r="E346" s="421" t="s">
        <v>34</v>
      </c>
      <c r="F346" s="421"/>
      <c r="G346" s="421"/>
      <c r="H346" s="421"/>
      <c r="I346" s="421"/>
      <c r="J346" s="421"/>
      <c r="K346" s="421"/>
      <c r="L346" s="113"/>
      <c r="M346" s="109"/>
      <c r="N346" s="109"/>
      <c r="O346" s="109"/>
      <c r="P346" s="114"/>
      <c r="Q346" s="114"/>
      <c r="R346" s="109"/>
      <c r="S346" s="109"/>
    </row>
    <row r="347" spans="2:19">
      <c r="B347" s="114" t="s">
        <v>58</v>
      </c>
      <c r="C347" s="114"/>
      <c r="D347" s="115" t="s">
        <v>3</v>
      </c>
      <c r="E347" s="109" t="s">
        <v>59</v>
      </c>
      <c r="F347" s="108"/>
      <c r="G347" s="109"/>
      <c r="H347" s="109"/>
      <c r="I347" s="109"/>
      <c r="J347" s="109"/>
      <c r="K347" s="109"/>
      <c r="L347" s="109"/>
      <c r="M347" s="109"/>
      <c r="N347" s="109" t="str">
        <f>N323</f>
        <v>Keadaan Bulan Februari 2025</v>
      </c>
      <c r="O347" s="109"/>
      <c r="P347" s="109"/>
      <c r="Q347" s="109"/>
      <c r="R347" s="109"/>
      <c r="S347" s="109"/>
    </row>
    <row r="348" spans="2:19" ht="15.75" thickBot="1">
      <c r="B348" s="114"/>
      <c r="C348" s="114"/>
      <c r="D348" s="114"/>
      <c r="E348" s="109"/>
      <c r="F348" s="108"/>
      <c r="G348" s="109"/>
      <c r="H348" s="109"/>
      <c r="I348" s="109"/>
      <c r="J348" s="109"/>
      <c r="K348" s="109"/>
      <c r="L348" s="109"/>
      <c r="M348" s="109"/>
      <c r="N348" s="109"/>
      <c r="O348" s="109"/>
      <c r="P348" s="108"/>
      <c r="Q348" s="108"/>
      <c r="R348" s="109"/>
      <c r="S348" s="109"/>
    </row>
    <row r="349" spans="2:19" ht="38.25" customHeight="1" thickTop="1">
      <c r="B349" s="431" t="s">
        <v>61</v>
      </c>
      <c r="C349" s="377" t="s">
        <v>62</v>
      </c>
      <c r="D349" s="378"/>
      <c r="E349" s="379"/>
      <c r="F349" s="434" t="s">
        <v>63</v>
      </c>
      <c r="G349" s="353" t="s">
        <v>64</v>
      </c>
      <c r="H349" s="354"/>
      <c r="I349" s="368" t="s">
        <v>65</v>
      </c>
      <c r="J349" s="368" t="s">
        <v>66</v>
      </c>
      <c r="K349" s="368" t="s">
        <v>67</v>
      </c>
      <c r="L349" s="368" t="s">
        <v>68</v>
      </c>
      <c r="M349" s="395" t="s">
        <v>69</v>
      </c>
      <c r="N349" s="396"/>
      <c r="O349" s="395" t="s">
        <v>70</v>
      </c>
      <c r="P349" s="397"/>
      <c r="Q349" s="397"/>
      <c r="R349" s="405" t="s">
        <v>71</v>
      </c>
      <c r="S349" s="109"/>
    </row>
    <row r="350" spans="2:19">
      <c r="B350" s="432"/>
      <c r="C350" s="380"/>
      <c r="D350" s="381"/>
      <c r="E350" s="382"/>
      <c r="F350" s="435"/>
      <c r="G350" s="376" t="s">
        <v>72</v>
      </c>
      <c r="H350" s="376" t="s">
        <v>73</v>
      </c>
      <c r="I350" s="369"/>
      <c r="J350" s="376"/>
      <c r="K350" s="376"/>
      <c r="L350" s="402"/>
      <c r="M350" s="376" t="s">
        <v>16</v>
      </c>
      <c r="N350" s="404" t="s">
        <v>15</v>
      </c>
      <c r="O350" s="404" t="s">
        <v>16</v>
      </c>
      <c r="P350" s="398" t="s">
        <v>15</v>
      </c>
      <c r="Q350" s="399"/>
      <c r="R350" s="406"/>
      <c r="S350" s="109"/>
    </row>
    <row r="351" spans="2:19">
      <c r="B351" s="433"/>
      <c r="C351" s="383"/>
      <c r="D351" s="384"/>
      <c r="E351" s="385"/>
      <c r="F351" s="436"/>
      <c r="G351" s="400"/>
      <c r="H351" s="400"/>
      <c r="I351" s="370"/>
      <c r="J351" s="400"/>
      <c r="K351" s="400"/>
      <c r="L351" s="403"/>
      <c r="M351" s="370"/>
      <c r="N351" s="400"/>
      <c r="O351" s="400"/>
      <c r="P351" s="187" t="s">
        <v>74</v>
      </c>
      <c r="Q351" s="192" t="s">
        <v>18</v>
      </c>
      <c r="R351" s="406"/>
      <c r="S351" s="109"/>
    </row>
    <row r="352" spans="2:19">
      <c r="B352" s="118">
        <v>1</v>
      </c>
      <c r="C352" s="344">
        <v>2</v>
      </c>
      <c r="D352" s="345"/>
      <c r="E352" s="346"/>
      <c r="F352" s="120">
        <v>3</v>
      </c>
      <c r="G352" s="121">
        <v>4</v>
      </c>
      <c r="H352" s="121">
        <v>5</v>
      </c>
      <c r="I352" s="121">
        <v>6</v>
      </c>
      <c r="J352" s="121">
        <v>7</v>
      </c>
      <c r="K352" s="121">
        <v>8</v>
      </c>
      <c r="L352" s="121">
        <v>9</v>
      </c>
      <c r="M352" s="121">
        <v>10</v>
      </c>
      <c r="N352" s="121">
        <v>11</v>
      </c>
      <c r="O352" s="121">
        <v>12</v>
      </c>
      <c r="P352" s="121">
        <v>13</v>
      </c>
      <c r="Q352" s="119">
        <v>14</v>
      </c>
      <c r="R352" s="158">
        <v>15</v>
      </c>
      <c r="S352" s="109"/>
    </row>
    <row r="353" spans="2:19" ht="63" customHeight="1">
      <c r="B353" s="186">
        <v>1</v>
      </c>
      <c r="C353" s="422" t="s">
        <v>149</v>
      </c>
      <c r="D353" s="423"/>
      <c r="E353" s="424"/>
      <c r="F353" s="123"/>
      <c r="G353" s="124" t="s">
        <v>76</v>
      </c>
      <c r="H353" s="124" t="s">
        <v>77</v>
      </c>
      <c r="I353" s="188">
        <v>2920000</v>
      </c>
      <c r="J353" s="189" t="s">
        <v>78</v>
      </c>
      <c r="K353" s="190" t="s">
        <v>78</v>
      </c>
      <c r="L353" s="134">
        <f>I353/I354*100</f>
        <v>100</v>
      </c>
      <c r="M353" s="135">
        <f>P353/I353*100</f>
        <v>0</v>
      </c>
      <c r="N353" s="136">
        <f>P353/I353</f>
        <v>0</v>
      </c>
      <c r="O353" s="136">
        <f>L353*M353/100</f>
        <v>0</v>
      </c>
      <c r="P353" s="131"/>
      <c r="Q353" s="159">
        <f>L353*M353/100</f>
        <v>0</v>
      </c>
      <c r="R353" s="160">
        <f>I353-P353</f>
        <v>2920000</v>
      </c>
      <c r="S353" s="109"/>
    </row>
    <row r="354" spans="2:19" ht="21" thickBot="1">
      <c r="B354" s="363" t="s">
        <v>80</v>
      </c>
      <c r="C354" s="364"/>
      <c r="D354" s="364"/>
      <c r="E354" s="364"/>
      <c r="F354" s="364"/>
      <c r="G354" s="364"/>
      <c r="H354" s="365"/>
      <c r="I354" s="140">
        <f>SUM(I353:I353)</f>
        <v>2920000</v>
      </c>
      <c r="J354" s="141" t="s">
        <v>81</v>
      </c>
      <c r="K354" s="142"/>
      <c r="L354" s="143">
        <f>SUM(L353:L353)</f>
        <v>100</v>
      </c>
      <c r="M354" s="153"/>
      <c r="N354" s="143">
        <f>SUM(N353:N353)</f>
        <v>0</v>
      </c>
      <c r="O354" s="143">
        <f>SUM(O353:O353)</f>
        <v>0</v>
      </c>
      <c r="P354" s="154">
        <f>SUM(P353:P353)</f>
        <v>0</v>
      </c>
      <c r="Q354" s="163">
        <f>SUM(Q353:Q353)</f>
        <v>0</v>
      </c>
      <c r="R354" s="164">
        <f>SUM(R353:R353)</f>
        <v>2920000</v>
      </c>
      <c r="S354" s="109"/>
    </row>
    <row r="355" spans="2:19" ht="15.75" thickTop="1">
      <c r="B355" s="109"/>
      <c r="C355" s="109"/>
      <c r="D355" s="109"/>
      <c r="E355" s="109"/>
      <c r="F355" s="108"/>
      <c r="G355" s="109"/>
      <c r="H355" s="109"/>
      <c r="I355" s="109"/>
      <c r="J355" s="109"/>
      <c r="K355" s="109"/>
      <c r="L355" s="109"/>
      <c r="M355" s="109"/>
      <c r="N355" s="109"/>
      <c r="O355" s="109"/>
      <c r="P355" s="109"/>
      <c r="Q355" s="109"/>
      <c r="R355" s="109"/>
      <c r="S355" s="109"/>
    </row>
    <row r="356" spans="2:19">
      <c r="B356" s="109"/>
      <c r="C356" s="109"/>
      <c r="D356" s="109"/>
      <c r="E356" s="109"/>
      <c r="F356" s="108"/>
      <c r="G356" s="109"/>
      <c r="H356" s="109"/>
      <c r="I356" s="146"/>
      <c r="J356" s="109"/>
      <c r="K356" s="109"/>
      <c r="L356" s="109"/>
      <c r="M356" s="109"/>
      <c r="N356" s="109"/>
      <c r="O356" s="128"/>
      <c r="P356" s="128" t="str">
        <f>P332</f>
        <v>Polebunging, 28 Februari 2025</v>
      </c>
      <c r="Q356" s="109"/>
      <c r="R356" s="109"/>
      <c r="S356" s="109"/>
    </row>
    <row r="357" spans="2:19">
      <c r="B357" s="109"/>
      <c r="C357" s="109"/>
      <c r="D357" s="109"/>
      <c r="E357" s="109"/>
      <c r="F357" s="108"/>
      <c r="G357" s="109"/>
      <c r="H357" s="109"/>
      <c r="I357" s="109"/>
      <c r="J357" s="109"/>
      <c r="K357" s="109"/>
      <c r="L357" s="109"/>
      <c r="M357" s="109"/>
      <c r="N357" s="109"/>
      <c r="O357" s="147"/>
      <c r="P357" s="147" t="s">
        <v>83</v>
      </c>
      <c r="Q357" s="109"/>
      <c r="R357" s="109"/>
      <c r="S357" s="109"/>
    </row>
    <row r="358" spans="2:19">
      <c r="B358" s="109"/>
      <c r="C358" s="109"/>
      <c r="D358" s="109"/>
      <c r="E358" s="109"/>
      <c r="F358" s="108"/>
      <c r="G358" s="109"/>
      <c r="H358" s="109"/>
      <c r="I358" s="146"/>
      <c r="J358" s="109"/>
      <c r="K358" s="109"/>
      <c r="L358" s="109"/>
      <c r="M358" s="109"/>
      <c r="N358" s="109"/>
      <c r="O358" s="147"/>
      <c r="P358" s="147"/>
      <c r="Q358" s="109"/>
      <c r="R358" s="109"/>
      <c r="S358" s="109"/>
    </row>
    <row r="359" spans="2:19">
      <c r="B359" s="109"/>
      <c r="C359" s="109"/>
      <c r="D359" s="109"/>
      <c r="E359" s="109"/>
      <c r="F359" s="108"/>
      <c r="G359" s="109"/>
      <c r="H359" s="109"/>
      <c r="I359" s="109"/>
      <c r="J359" s="109"/>
      <c r="K359" s="109"/>
      <c r="L359" s="109"/>
      <c r="M359" s="109"/>
      <c r="N359" s="109"/>
      <c r="O359" s="147"/>
      <c r="P359" s="147"/>
      <c r="Q359" s="109"/>
      <c r="R359" s="109"/>
      <c r="S359" s="109"/>
    </row>
    <row r="360" spans="2:19">
      <c r="B360" s="109"/>
      <c r="C360" s="109"/>
      <c r="D360" s="109"/>
      <c r="E360" s="109"/>
      <c r="F360" s="108"/>
      <c r="G360" s="109"/>
      <c r="H360" s="109"/>
      <c r="I360" s="109"/>
      <c r="J360" s="109"/>
      <c r="K360" s="109"/>
      <c r="L360" s="109"/>
      <c r="M360" s="109"/>
      <c r="N360" s="109"/>
      <c r="O360" s="109"/>
      <c r="P360" s="109"/>
      <c r="Q360" s="109"/>
      <c r="R360" s="109"/>
      <c r="S360" s="109"/>
    </row>
    <row r="361" spans="2:19">
      <c r="B361" s="109"/>
      <c r="C361" s="109"/>
      <c r="D361" s="109"/>
      <c r="E361" s="109"/>
      <c r="F361" s="108"/>
      <c r="G361" s="109"/>
      <c r="H361" s="109"/>
      <c r="I361" s="109"/>
      <c r="J361" s="109"/>
      <c r="K361" s="109"/>
      <c r="L361" s="109"/>
      <c r="M361" s="109"/>
      <c r="N361" s="109"/>
      <c r="O361" s="148"/>
      <c r="P361" s="195" t="s">
        <v>144</v>
      </c>
      <c r="Q361" s="109"/>
      <c r="R361" s="109"/>
      <c r="S361" s="109"/>
    </row>
    <row r="362" spans="2:19">
      <c r="B362" s="109"/>
      <c r="C362" s="109"/>
      <c r="D362" s="109"/>
      <c r="E362" s="109"/>
      <c r="F362" s="108"/>
      <c r="G362" s="109"/>
      <c r="H362" s="109"/>
      <c r="I362" s="109"/>
      <c r="J362" s="109"/>
      <c r="K362" s="109"/>
      <c r="L362" s="109"/>
      <c r="M362" s="109"/>
      <c r="N362" s="109"/>
      <c r="O362" s="128"/>
      <c r="P362" s="109" t="s">
        <v>145</v>
      </c>
      <c r="Q362" s="109"/>
      <c r="R362" s="109"/>
      <c r="S362" s="109"/>
    </row>
    <row r="363" spans="2:19">
      <c r="B363" s="105" t="s">
        <v>47</v>
      </c>
      <c r="C363" s="106"/>
      <c r="D363" s="106"/>
      <c r="E363" s="107"/>
      <c r="F363" s="108"/>
      <c r="G363" s="109"/>
      <c r="H363" s="109"/>
      <c r="I363" s="109"/>
      <c r="J363" s="109"/>
      <c r="K363" s="109"/>
      <c r="L363" s="109"/>
      <c r="M363" s="109"/>
      <c r="N363" s="109"/>
      <c r="O363" s="109"/>
      <c r="P363" s="109"/>
      <c r="Q363" s="109"/>
      <c r="R363" s="109"/>
      <c r="S363" s="109"/>
    </row>
    <row r="364" spans="2:19">
      <c r="B364" s="110" t="s">
        <v>48</v>
      </c>
      <c r="C364" s="111"/>
      <c r="D364" s="111"/>
      <c r="E364" s="112"/>
      <c r="F364" s="108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</row>
    <row r="365" spans="2:19" ht="16.5">
      <c r="B365" s="109"/>
      <c r="C365" s="109"/>
      <c r="D365" s="109"/>
      <c r="E365" s="109"/>
      <c r="F365" s="108"/>
      <c r="G365" s="109"/>
      <c r="H365" s="407" t="s">
        <v>49</v>
      </c>
      <c r="I365" s="407"/>
      <c r="J365" s="407"/>
      <c r="K365" s="407"/>
      <c r="L365" s="113"/>
      <c r="M365" s="113"/>
      <c r="N365" s="109"/>
      <c r="O365" s="109"/>
      <c r="P365" s="109"/>
      <c r="Q365" s="109"/>
      <c r="R365" s="109"/>
      <c r="S365" s="109"/>
    </row>
    <row r="366" spans="2:19" ht="16.5">
      <c r="B366" s="109"/>
      <c r="C366" s="109"/>
      <c r="D366" s="109"/>
      <c r="E366" s="109"/>
      <c r="F366" s="108"/>
      <c r="G366" s="109"/>
      <c r="H366" s="407" t="s">
        <v>50</v>
      </c>
      <c r="I366" s="407"/>
      <c r="J366" s="407"/>
      <c r="K366" s="407"/>
      <c r="L366" s="113"/>
      <c r="M366" s="113"/>
      <c r="N366" s="109"/>
      <c r="O366" s="109"/>
      <c r="P366" s="109"/>
      <c r="Q366" s="109"/>
      <c r="R366" s="109"/>
      <c r="S366" s="109"/>
    </row>
    <row r="367" spans="2:19" ht="16.5">
      <c r="B367" s="109"/>
      <c r="C367" s="109"/>
      <c r="D367" s="109"/>
      <c r="E367" s="109"/>
      <c r="F367" s="108"/>
      <c r="G367" s="109"/>
      <c r="H367" s="407" t="s">
        <v>247</v>
      </c>
      <c r="I367" s="407"/>
      <c r="J367" s="407"/>
      <c r="K367" s="407"/>
      <c r="L367" s="113"/>
      <c r="M367" s="113"/>
      <c r="N367" s="109"/>
      <c r="O367" s="109"/>
      <c r="P367" s="109"/>
      <c r="Q367" s="109"/>
      <c r="R367" s="109"/>
      <c r="S367" s="109"/>
    </row>
    <row r="368" spans="2:19" ht="16.5">
      <c r="B368" s="114" t="s">
        <v>52</v>
      </c>
      <c r="C368" s="114"/>
      <c r="D368" s="115" t="s">
        <v>3</v>
      </c>
      <c r="E368" s="109" t="s">
        <v>53</v>
      </c>
      <c r="F368" s="108"/>
      <c r="G368" s="109"/>
      <c r="H368" s="113"/>
      <c r="I368" s="113"/>
      <c r="J368" s="113"/>
      <c r="K368" s="113"/>
      <c r="L368" s="113"/>
      <c r="M368" s="113"/>
      <c r="N368" s="114"/>
      <c r="O368" s="114"/>
      <c r="P368" s="109"/>
      <c r="Q368" s="109"/>
      <c r="R368" s="109"/>
      <c r="S368" s="109"/>
    </row>
    <row r="369" spans="2:19" ht="16.5">
      <c r="B369" s="184" t="s">
        <v>54</v>
      </c>
      <c r="C369" s="114"/>
      <c r="D369" s="115" t="s">
        <v>3</v>
      </c>
      <c r="E369" s="109" t="s">
        <v>24</v>
      </c>
      <c r="F369" s="108"/>
      <c r="G369" s="109"/>
      <c r="H369" s="113"/>
      <c r="I369" s="113"/>
      <c r="J369" s="113"/>
      <c r="K369" s="113"/>
      <c r="L369" s="113"/>
      <c r="M369" s="113"/>
      <c r="N369" s="114"/>
      <c r="O369" s="114"/>
      <c r="P369" s="109"/>
      <c r="Q369" s="109"/>
      <c r="R369" s="109"/>
      <c r="S369" s="109"/>
    </row>
    <row r="370" spans="2:19" ht="16.5">
      <c r="B370" s="184" t="s">
        <v>56</v>
      </c>
      <c r="C370" s="184"/>
      <c r="D370" s="185" t="s">
        <v>3</v>
      </c>
      <c r="E370" s="421" t="s">
        <v>25</v>
      </c>
      <c r="F370" s="421"/>
      <c r="G370" s="421"/>
      <c r="H370" s="421"/>
      <c r="I370" s="421"/>
      <c r="J370" s="421"/>
      <c r="K370" s="421"/>
      <c r="L370" s="113"/>
      <c r="M370" s="109"/>
      <c r="N370" s="109"/>
      <c r="O370" s="109"/>
      <c r="P370" s="114"/>
      <c r="Q370" s="114"/>
      <c r="R370" s="109"/>
      <c r="S370" s="109"/>
    </row>
    <row r="371" spans="2:19">
      <c r="B371" s="114" t="s">
        <v>58</v>
      </c>
      <c r="C371" s="114"/>
      <c r="D371" s="115" t="s">
        <v>3</v>
      </c>
      <c r="E371" s="109" t="s">
        <v>59</v>
      </c>
      <c r="F371" s="108"/>
      <c r="G371" s="109"/>
      <c r="H371" s="109"/>
      <c r="I371" s="109"/>
      <c r="J371" s="109"/>
      <c r="K371" s="109"/>
      <c r="L371" s="109"/>
      <c r="M371" s="109"/>
      <c r="N371" s="109" t="str">
        <f>N347</f>
        <v>Keadaan Bulan Februari 2025</v>
      </c>
      <c r="O371" s="109"/>
      <c r="P371" s="109"/>
      <c r="Q371" s="109"/>
      <c r="R371" s="109"/>
      <c r="S371" s="109"/>
    </row>
    <row r="372" spans="2:19" ht="15.75" thickBot="1">
      <c r="B372" s="114"/>
      <c r="C372" s="114"/>
      <c r="D372" s="114"/>
      <c r="E372" s="109"/>
      <c r="F372" s="108"/>
      <c r="G372" s="109"/>
      <c r="H372" s="109"/>
      <c r="I372" s="109"/>
      <c r="J372" s="109"/>
      <c r="K372" s="109"/>
      <c r="L372" s="109"/>
      <c r="M372" s="109"/>
      <c r="N372" s="109"/>
      <c r="O372" s="109"/>
      <c r="P372" s="108"/>
      <c r="Q372" s="108"/>
      <c r="R372" s="109"/>
      <c r="S372" s="109"/>
    </row>
    <row r="373" spans="2:19" ht="15.75" thickTop="1">
      <c r="B373" s="431" t="s">
        <v>61</v>
      </c>
      <c r="C373" s="377" t="s">
        <v>62</v>
      </c>
      <c r="D373" s="378"/>
      <c r="E373" s="379"/>
      <c r="F373" s="434" t="s">
        <v>63</v>
      </c>
      <c r="G373" s="353" t="s">
        <v>64</v>
      </c>
      <c r="H373" s="354"/>
      <c r="I373" s="368" t="s">
        <v>65</v>
      </c>
      <c r="J373" s="368" t="s">
        <v>66</v>
      </c>
      <c r="K373" s="368" t="s">
        <v>67</v>
      </c>
      <c r="L373" s="368" t="s">
        <v>68</v>
      </c>
      <c r="M373" s="395" t="s">
        <v>69</v>
      </c>
      <c r="N373" s="396"/>
      <c r="O373" s="395" t="s">
        <v>70</v>
      </c>
      <c r="P373" s="397"/>
      <c r="Q373" s="397"/>
      <c r="R373" s="405" t="s">
        <v>71</v>
      </c>
      <c r="S373" s="109"/>
    </row>
    <row r="374" spans="2:19">
      <c r="B374" s="432"/>
      <c r="C374" s="380"/>
      <c r="D374" s="381"/>
      <c r="E374" s="382"/>
      <c r="F374" s="435"/>
      <c r="G374" s="376" t="s">
        <v>72</v>
      </c>
      <c r="H374" s="376" t="s">
        <v>73</v>
      </c>
      <c r="I374" s="369"/>
      <c r="J374" s="376"/>
      <c r="K374" s="376"/>
      <c r="L374" s="402"/>
      <c r="M374" s="376" t="s">
        <v>16</v>
      </c>
      <c r="N374" s="404" t="s">
        <v>15</v>
      </c>
      <c r="O374" s="404" t="s">
        <v>16</v>
      </c>
      <c r="P374" s="398" t="s">
        <v>15</v>
      </c>
      <c r="Q374" s="399"/>
      <c r="R374" s="406"/>
      <c r="S374" s="109"/>
    </row>
    <row r="375" spans="2:19">
      <c r="B375" s="433"/>
      <c r="C375" s="383"/>
      <c r="D375" s="384"/>
      <c r="E375" s="385"/>
      <c r="F375" s="436"/>
      <c r="G375" s="400"/>
      <c r="H375" s="400"/>
      <c r="I375" s="370"/>
      <c r="J375" s="400"/>
      <c r="K375" s="400"/>
      <c r="L375" s="403"/>
      <c r="M375" s="370"/>
      <c r="N375" s="400"/>
      <c r="O375" s="400"/>
      <c r="P375" s="187" t="s">
        <v>74</v>
      </c>
      <c r="Q375" s="192" t="s">
        <v>18</v>
      </c>
      <c r="R375" s="406"/>
      <c r="S375" s="109"/>
    </row>
    <row r="376" spans="2:19">
      <c r="B376" s="118">
        <v>1</v>
      </c>
      <c r="C376" s="344">
        <v>2</v>
      </c>
      <c r="D376" s="345"/>
      <c r="E376" s="346"/>
      <c r="F376" s="120">
        <v>3</v>
      </c>
      <c r="G376" s="121">
        <v>4</v>
      </c>
      <c r="H376" s="121">
        <v>5</v>
      </c>
      <c r="I376" s="121">
        <v>6</v>
      </c>
      <c r="J376" s="121">
        <v>7</v>
      </c>
      <c r="K376" s="121">
        <v>8</v>
      </c>
      <c r="L376" s="121">
        <v>9</v>
      </c>
      <c r="M376" s="121">
        <v>10</v>
      </c>
      <c r="N376" s="121">
        <v>11</v>
      </c>
      <c r="O376" s="121">
        <v>12</v>
      </c>
      <c r="P376" s="121">
        <v>13</v>
      </c>
      <c r="Q376" s="119">
        <v>14</v>
      </c>
      <c r="R376" s="158">
        <v>15</v>
      </c>
      <c r="S376" s="109"/>
    </row>
    <row r="377" spans="2:19" ht="30.75" customHeight="1">
      <c r="B377" s="495">
        <v>1</v>
      </c>
      <c r="C377" s="496" t="s">
        <v>254</v>
      </c>
      <c r="D377" s="497"/>
      <c r="E377" s="498"/>
      <c r="F377" s="499"/>
      <c r="G377" s="358" t="s">
        <v>76</v>
      </c>
      <c r="H377" s="358" t="s">
        <v>77</v>
      </c>
      <c r="I377" s="500">
        <v>23000000</v>
      </c>
      <c r="J377" s="501"/>
      <c r="K377" s="501"/>
      <c r="L377" s="305">
        <f>I377/I379*100</f>
        <v>62.162162162162161</v>
      </c>
      <c r="M377" s="135">
        <f>P377/I377*100</f>
        <v>100</v>
      </c>
      <c r="N377" s="136">
        <f>P377/I377</f>
        <v>1</v>
      </c>
      <c r="O377" s="136">
        <f>L377*M377/100</f>
        <v>62.162162162162161</v>
      </c>
      <c r="P377" s="500">
        <v>23000000</v>
      </c>
      <c r="Q377" s="159">
        <f>L377*M377/100</f>
        <v>62.162162162162161</v>
      </c>
      <c r="R377" s="502">
        <f>I377-P377</f>
        <v>0</v>
      </c>
      <c r="S377" s="109"/>
    </row>
    <row r="378" spans="2:19" ht="27" customHeight="1">
      <c r="B378" s="186">
        <v>2</v>
      </c>
      <c r="C378" s="503" t="s">
        <v>253</v>
      </c>
      <c r="D378" s="361"/>
      <c r="E378" s="362"/>
      <c r="F378" s="123"/>
      <c r="G378" s="359"/>
      <c r="H378" s="359"/>
      <c r="I378" s="188">
        <v>14000000</v>
      </c>
      <c r="J378" s="189" t="s">
        <v>78</v>
      </c>
      <c r="K378" s="189" t="s">
        <v>78</v>
      </c>
      <c r="L378" s="293">
        <f>I378/I379*100</f>
        <v>37.837837837837839</v>
      </c>
      <c r="M378" s="135">
        <f>P378/I378*100</f>
        <v>100</v>
      </c>
      <c r="N378" s="136">
        <f>P378/I378</f>
        <v>1</v>
      </c>
      <c r="O378" s="136">
        <f>L378*M378/100</f>
        <v>37.837837837837839</v>
      </c>
      <c r="P378" s="131">
        <v>14000000</v>
      </c>
      <c r="Q378" s="159">
        <f>L378*M378/100</f>
        <v>37.837837837837839</v>
      </c>
      <c r="R378" s="160">
        <f>I378-P378</f>
        <v>0</v>
      </c>
      <c r="S378" s="109"/>
    </row>
    <row r="379" spans="2:19" ht="21" thickBot="1">
      <c r="B379" s="363" t="s">
        <v>80</v>
      </c>
      <c r="C379" s="364"/>
      <c r="D379" s="364"/>
      <c r="E379" s="364"/>
      <c r="F379" s="364"/>
      <c r="G379" s="364"/>
      <c r="H379" s="365"/>
      <c r="I379" s="140">
        <f>I377+I378</f>
        <v>37000000</v>
      </c>
      <c r="J379" s="141" t="s">
        <v>81</v>
      </c>
      <c r="K379" s="142"/>
      <c r="L379" s="143">
        <f>L377+L378</f>
        <v>100</v>
      </c>
      <c r="M379" s="153"/>
      <c r="N379" s="143">
        <f>SUM(N378:N378)</f>
        <v>1</v>
      </c>
      <c r="O379" s="143">
        <f>O377+O378</f>
        <v>100</v>
      </c>
      <c r="P379" s="154">
        <f>P377+P378</f>
        <v>37000000</v>
      </c>
      <c r="Q379" s="163">
        <f>Q377+Q378</f>
        <v>100</v>
      </c>
      <c r="R379" s="164">
        <f>R377+R378</f>
        <v>0</v>
      </c>
      <c r="S379" s="109"/>
    </row>
    <row r="380" spans="2:19" ht="15.75" thickTop="1">
      <c r="B380" s="109"/>
      <c r="C380" s="109"/>
      <c r="D380" s="109"/>
      <c r="E380" s="109"/>
      <c r="F380" s="108"/>
      <c r="G380" s="109"/>
      <c r="H380" s="109"/>
      <c r="I380" s="109"/>
      <c r="J380" s="109"/>
      <c r="K380" s="109"/>
      <c r="L380" s="109"/>
      <c r="M380" s="109"/>
      <c r="N380" s="109"/>
      <c r="O380" s="109"/>
      <c r="P380" s="109"/>
      <c r="Q380" s="109"/>
      <c r="R380" s="109"/>
      <c r="S380" s="109"/>
    </row>
    <row r="381" spans="2:19">
      <c r="B381" s="109"/>
      <c r="C381" s="109"/>
      <c r="D381" s="109"/>
      <c r="E381" s="109"/>
      <c r="F381" s="108"/>
      <c r="G381" s="109"/>
      <c r="H381" s="109"/>
      <c r="I381" s="146"/>
      <c r="J381" s="109"/>
      <c r="K381" s="109"/>
      <c r="L381" s="109"/>
      <c r="M381" s="109"/>
      <c r="N381" s="109"/>
      <c r="O381" s="128"/>
      <c r="P381" s="128" t="str">
        <f>P356</f>
        <v>Polebunging, 28 Februari 2025</v>
      </c>
      <c r="Q381" s="109"/>
      <c r="R381" s="109"/>
      <c r="S381" s="109"/>
    </row>
    <row r="382" spans="2:19">
      <c r="B382" s="109"/>
      <c r="C382" s="109"/>
      <c r="D382" s="109"/>
      <c r="E382" s="109"/>
      <c r="F382" s="108"/>
      <c r="G382" s="109"/>
      <c r="H382" s="109"/>
      <c r="I382" s="109"/>
      <c r="J382" s="109"/>
      <c r="K382" s="109"/>
      <c r="L382" s="109"/>
      <c r="M382" s="109"/>
      <c r="N382" s="109"/>
      <c r="O382" s="147"/>
      <c r="P382" s="147" t="s">
        <v>83</v>
      </c>
      <c r="Q382" s="109"/>
      <c r="R382" s="109"/>
      <c r="S382" s="109"/>
    </row>
    <row r="383" spans="2:19">
      <c r="B383" s="109"/>
      <c r="C383" s="109"/>
      <c r="D383" s="109"/>
      <c r="E383" s="109"/>
      <c r="F383" s="108"/>
      <c r="G383" s="109"/>
      <c r="H383" s="109"/>
      <c r="I383" s="146"/>
      <c r="J383" s="109"/>
      <c r="K383" s="109"/>
      <c r="L383" s="109"/>
      <c r="M383" s="109"/>
      <c r="N383" s="109"/>
      <c r="O383" s="147"/>
      <c r="P383" s="147"/>
      <c r="Q383" s="109"/>
      <c r="R383" s="109"/>
      <c r="S383" s="109"/>
    </row>
    <row r="384" spans="2:19">
      <c r="B384" s="109"/>
      <c r="C384" s="109"/>
      <c r="D384" s="109"/>
      <c r="E384" s="109"/>
      <c r="F384" s="108"/>
      <c r="G384" s="109"/>
      <c r="H384" s="109"/>
      <c r="I384" s="109"/>
      <c r="J384" s="109"/>
      <c r="K384" s="109"/>
      <c r="L384" s="109"/>
      <c r="M384" s="109"/>
      <c r="N384" s="109"/>
      <c r="O384" s="147"/>
      <c r="P384" s="147"/>
      <c r="Q384" s="109"/>
      <c r="R384" s="109"/>
      <c r="S384" s="109"/>
    </row>
    <row r="385" spans="2:19">
      <c r="B385" s="109"/>
      <c r="C385" s="109"/>
      <c r="D385" s="109"/>
      <c r="E385" s="109"/>
      <c r="F385" s="108"/>
      <c r="G385" s="109"/>
      <c r="H385" s="109"/>
      <c r="I385" s="109"/>
      <c r="J385" s="109"/>
      <c r="K385" s="109"/>
      <c r="L385" s="109"/>
      <c r="M385" s="109"/>
      <c r="N385" s="109"/>
      <c r="O385" s="109"/>
      <c r="P385" s="109"/>
      <c r="Q385" s="109"/>
      <c r="R385" s="109"/>
      <c r="S385" s="109"/>
    </row>
    <row r="386" spans="2:19">
      <c r="B386" s="109"/>
      <c r="C386" s="109"/>
      <c r="D386" s="109"/>
      <c r="E386" s="109"/>
      <c r="F386" s="108"/>
      <c r="G386" s="109"/>
      <c r="H386" s="109"/>
      <c r="I386" s="109"/>
      <c r="J386" s="109"/>
      <c r="K386" s="109"/>
      <c r="L386" s="109"/>
      <c r="M386" s="109"/>
      <c r="N386" s="109"/>
      <c r="O386" s="148"/>
      <c r="P386" s="195" t="s">
        <v>144</v>
      </c>
      <c r="Q386" s="109"/>
      <c r="R386" s="109"/>
      <c r="S386" s="109"/>
    </row>
    <row r="387" spans="2:19">
      <c r="B387" s="109"/>
      <c r="C387" s="109"/>
      <c r="D387" s="109"/>
      <c r="E387" s="109"/>
      <c r="F387" s="108"/>
      <c r="G387" s="109"/>
      <c r="H387" s="109"/>
      <c r="I387" s="109"/>
      <c r="J387" s="109"/>
      <c r="K387" s="109"/>
      <c r="L387" s="109"/>
      <c r="M387" s="109"/>
      <c r="N387" s="109"/>
      <c r="O387" s="128"/>
      <c r="P387" s="109" t="s">
        <v>145</v>
      </c>
      <c r="Q387" s="109"/>
      <c r="R387" s="109"/>
      <c r="S387" s="109"/>
    </row>
    <row r="388" spans="2:19">
      <c r="B388" s="109"/>
      <c r="C388" s="109"/>
      <c r="D388" s="109"/>
      <c r="E388" s="109"/>
      <c r="F388" s="108"/>
      <c r="G388" s="109"/>
      <c r="H388" s="109"/>
      <c r="I388" s="109"/>
      <c r="J388" s="109"/>
      <c r="K388" s="109"/>
      <c r="L388" s="109"/>
      <c r="M388" s="109"/>
      <c r="N388" s="109"/>
      <c r="O388" s="128"/>
      <c r="P388" s="109"/>
      <c r="Q388" s="109"/>
      <c r="R388" s="109"/>
      <c r="S388" s="109"/>
    </row>
    <row r="389" spans="2:19">
      <c r="B389" s="105" t="s">
        <v>47</v>
      </c>
      <c r="C389" s="106"/>
      <c r="D389" s="106"/>
      <c r="E389" s="107"/>
      <c r="F389" s="108"/>
      <c r="G389" s="109"/>
      <c r="H389" s="109"/>
      <c r="I389" s="109"/>
      <c r="J389" s="109"/>
      <c r="K389" s="109"/>
      <c r="L389" s="109"/>
      <c r="M389" s="109"/>
      <c r="N389" s="109"/>
      <c r="O389" s="109"/>
      <c r="P389" s="109"/>
      <c r="Q389" s="109"/>
      <c r="R389" s="109"/>
      <c r="S389" s="109"/>
    </row>
    <row r="390" spans="2:19">
      <c r="B390" s="110" t="s">
        <v>48</v>
      </c>
      <c r="C390" s="111"/>
      <c r="D390" s="111"/>
      <c r="E390" s="112"/>
      <c r="F390" s="108"/>
      <c r="G390" s="109"/>
      <c r="H390" s="109"/>
      <c r="I390" s="109"/>
      <c r="J390" s="109"/>
      <c r="K390" s="109"/>
      <c r="L390" s="109"/>
      <c r="M390" s="109"/>
      <c r="N390" s="109"/>
      <c r="O390" s="109"/>
      <c r="P390" s="109"/>
      <c r="Q390" s="109"/>
      <c r="R390" s="109"/>
      <c r="S390" s="109"/>
    </row>
    <row r="391" spans="2:19" ht="16.5">
      <c r="B391" s="109"/>
      <c r="C391" s="109"/>
      <c r="D391" s="109"/>
      <c r="E391" s="109"/>
      <c r="F391" s="108"/>
      <c r="G391" s="109"/>
      <c r="H391" s="407" t="s">
        <v>49</v>
      </c>
      <c r="I391" s="407"/>
      <c r="J391" s="407"/>
      <c r="K391" s="407"/>
      <c r="L391" s="113"/>
      <c r="M391" s="113"/>
      <c r="N391" s="109"/>
      <c r="O391" s="109"/>
      <c r="P391" s="109"/>
      <c r="Q391" s="109"/>
      <c r="R391" s="109"/>
      <c r="S391" s="109"/>
    </row>
    <row r="392" spans="2:19" ht="16.5">
      <c r="B392" s="109"/>
      <c r="C392" s="109"/>
      <c r="D392" s="109"/>
      <c r="E392" s="109"/>
      <c r="F392" s="108"/>
      <c r="G392" s="109"/>
      <c r="H392" s="407" t="s">
        <v>50</v>
      </c>
      <c r="I392" s="407"/>
      <c r="J392" s="407"/>
      <c r="K392" s="407"/>
      <c r="L392" s="113"/>
      <c r="M392" s="113"/>
      <c r="N392" s="109"/>
      <c r="O392" s="109"/>
      <c r="P392" s="109"/>
      <c r="Q392" s="109"/>
      <c r="R392" s="109"/>
      <c r="S392" s="109"/>
    </row>
    <row r="393" spans="2:19" ht="16.5">
      <c r="B393" s="109"/>
      <c r="C393" s="109"/>
      <c r="D393" s="109"/>
      <c r="E393" s="109"/>
      <c r="F393" s="108"/>
      <c r="G393" s="109"/>
      <c r="H393" s="407" t="s">
        <v>247</v>
      </c>
      <c r="I393" s="407"/>
      <c r="J393" s="407"/>
      <c r="K393" s="407"/>
      <c r="L393" s="113"/>
      <c r="M393" s="113"/>
      <c r="N393" s="109"/>
      <c r="O393" s="109"/>
      <c r="P393" s="109"/>
      <c r="Q393" s="109"/>
      <c r="R393" s="109"/>
      <c r="S393" s="109"/>
    </row>
    <row r="394" spans="2:19" ht="16.5">
      <c r="B394" s="114" t="s">
        <v>52</v>
      </c>
      <c r="C394" s="114"/>
      <c r="D394" s="115" t="s">
        <v>3</v>
      </c>
      <c r="E394" s="109" t="s">
        <v>53</v>
      </c>
      <c r="F394" s="108"/>
      <c r="G394" s="109"/>
      <c r="H394" s="113"/>
      <c r="I394" s="113"/>
      <c r="J394" s="113"/>
      <c r="K394" s="113"/>
      <c r="L394" s="113"/>
      <c r="M394" s="113"/>
      <c r="N394" s="114"/>
      <c r="O394" s="114"/>
      <c r="P394" s="109"/>
      <c r="Q394" s="109"/>
      <c r="R394" s="109"/>
      <c r="S394" s="109"/>
    </row>
    <row r="395" spans="2:19" ht="16.5">
      <c r="B395" s="184" t="s">
        <v>54</v>
      </c>
      <c r="C395" s="114"/>
      <c r="D395" s="115" t="s">
        <v>3</v>
      </c>
      <c r="E395" s="109" t="s">
        <v>266</v>
      </c>
      <c r="F395" s="108"/>
      <c r="G395" s="109"/>
      <c r="H395" s="113"/>
      <c r="I395" s="113"/>
      <c r="J395" s="113"/>
      <c r="K395" s="113"/>
      <c r="L395" s="113"/>
      <c r="M395" s="113"/>
      <c r="N395" s="114"/>
      <c r="O395" s="114"/>
      <c r="P395" s="109"/>
      <c r="Q395" s="109"/>
      <c r="R395" s="109"/>
      <c r="S395" s="109"/>
    </row>
    <row r="396" spans="2:19" ht="16.5">
      <c r="B396" s="184" t="s">
        <v>56</v>
      </c>
      <c r="C396" s="184"/>
      <c r="D396" s="185" t="s">
        <v>3</v>
      </c>
      <c r="E396" s="421" t="s">
        <v>267</v>
      </c>
      <c r="F396" s="421"/>
      <c r="G396" s="421"/>
      <c r="H396" s="421"/>
      <c r="I396" s="421"/>
      <c r="J396" s="421"/>
      <c r="K396" s="421"/>
      <c r="L396" s="113"/>
      <c r="M396" s="109"/>
      <c r="N396" s="109"/>
      <c r="O396" s="109"/>
      <c r="P396" s="114"/>
      <c r="Q396" s="114"/>
      <c r="R396" s="109"/>
      <c r="S396" s="109"/>
    </row>
    <row r="397" spans="2:19">
      <c r="B397" s="114" t="s">
        <v>58</v>
      </c>
      <c r="C397" s="114"/>
      <c r="D397" s="115" t="s">
        <v>3</v>
      </c>
      <c r="E397" s="109" t="s">
        <v>59</v>
      </c>
      <c r="F397" s="108"/>
      <c r="G397" s="109"/>
      <c r="H397" s="109"/>
      <c r="I397" s="109"/>
      <c r="J397" s="109"/>
      <c r="K397" s="109"/>
      <c r="L397" s="109"/>
      <c r="M397" s="109"/>
      <c r="N397" s="109" t="str">
        <f>N371</f>
        <v>Keadaan Bulan Februari 2025</v>
      </c>
      <c r="O397" s="109"/>
      <c r="P397" s="109"/>
      <c r="Q397" s="109"/>
      <c r="R397" s="109"/>
      <c r="S397" s="109"/>
    </row>
    <row r="398" spans="2:19" ht="15.75" thickBot="1">
      <c r="B398" s="114"/>
      <c r="C398" s="114"/>
      <c r="D398" s="114"/>
      <c r="E398" s="109"/>
      <c r="F398" s="108"/>
      <c r="G398" s="109"/>
      <c r="H398" s="109"/>
      <c r="I398" s="109"/>
      <c r="J398" s="109"/>
      <c r="K398" s="109"/>
      <c r="L398" s="109"/>
      <c r="M398" s="109"/>
      <c r="N398" s="109"/>
      <c r="O398" s="109"/>
      <c r="P398" s="108"/>
      <c r="Q398" s="108"/>
      <c r="R398" s="109"/>
      <c r="S398" s="109"/>
    </row>
    <row r="399" spans="2:19" ht="15.75" thickTop="1">
      <c r="B399" s="431" t="s">
        <v>61</v>
      </c>
      <c r="C399" s="377" t="s">
        <v>62</v>
      </c>
      <c r="D399" s="378"/>
      <c r="E399" s="379"/>
      <c r="F399" s="434" t="s">
        <v>63</v>
      </c>
      <c r="G399" s="353" t="s">
        <v>64</v>
      </c>
      <c r="H399" s="354"/>
      <c r="I399" s="368" t="s">
        <v>65</v>
      </c>
      <c r="J399" s="368" t="s">
        <v>66</v>
      </c>
      <c r="K399" s="368" t="s">
        <v>67</v>
      </c>
      <c r="L399" s="368" t="s">
        <v>68</v>
      </c>
      <c r="M399" s="395" t="s">
        <v>69</v>
      </c>
      <c r="N399" s="396"/>
      <c r="O399" s="395" t="s">
        <v>70</v>
      </c>
      <c r="P399" s="397"/>
      <c r="Q399" s="397"/>
      <c r="R399" s="405" t="s">
        <v>71</v>
      </c>
      <c r="S399" s="109"/>
    </row>
    <row r="400" spans="2:19">
      <c r="B400" s="432"/>
      <c r="C400" s="380"/>
      <c r="D400" s="381"/>
      <c r="E400" s="382"/>
      <c r="F400" s="435"/>
      <c r="G400" s="376" t="s">
        <v>72</v>
      </c>
      <c r="H400" s="376" t="s">
        <v>73</v>
      </c>
      <c r="I400" s="369"/>
      <c r="J400" s="376"/>
      <c r="K400" s="376"/>
      <c r="L400" s="402"/>
      <c r="M400" s="376" t="s">
        <v>16</v>
      </c>
      <c r="N400" s="404" t="s">
        <v>15</v>
      </c>
      <c r="O400" s="404" t="s">
        <v>16</v>
      </c>
      <c r="P400" s="398" t="s">
        <v>15</v>
      </c>
      <c r="Q400" s="399"/>
      <c r="R400" s="406"/>
      <c r="S400" s="109"/>
    </row>
    <row r="401" spans="2:19">
      <c r="B401" s="433"/>
      <c r="C401" s="383"/>
      <c r="D401" s="384"/>
      <c r="E401" s="385"/>
      <c r="F401" s="436"/>
      <c r="G401" s="400"/>
      <c r="H401" s="400"/>
      <c r="I401" s="370"/>
      <c r="J401" s="400"/>
      <c r="K401" s="400"/>
      <c r="L401" s="403"/>
      <c r="M401" s="370"/>
      <c r="N401" s="400"/>
      <c r="O401" s="400"/>
      <c r="P401" s="187" t="s">
        <v>74</v>
      </c>
      <c r="Q401" s="192" t="s">
        <v>18</v>
      </c>
      <c r="R401" s="406"/>
      <c r="S401" s="109"/>
    </row>
    <row r="402" spans="2:19">
      <c r="B402" s="118">
        <v>1</v>
      </c>
      <c r="C402" s="344">
        <v>2</v>
      </c>
      <c r="D402" s="345"/>
      <c r="E402" s="346"/>
      <c r="F402" s="120">
        <v>3</v>
      </c>
      <c r="G402" s="121">
        <v>4</v>
      </c>
      <c r="H402" s="121">
        <v>5</v>
      </c>
      <c r="I402" s="121">
        <v>6</v>
      </c>
      <c r="J402" s="121">
        <v>7</v>
      </c>
      <c r="K402" s="121">
        <v>8</v>
      </c>
      <c r="L402" s="121">
        <v>9</v>
      </c>
      <c r="M402" s="121">
        <v>10</v>
      </c>
      <c r="N402" s="121">
        <v>11</v>
      </c>
      <c r="O402" s="121">
        <v>12</v>
      </c>
      <c r="P402" s="121">
        <v>13</v>
      </c>
      <c r="Q402" s="119">
        <v>14</v>
      </c>
      <c r="R402" s="158">
        <v>15</v>
      </c>
      <c r="S402" s="109"/>
    </row>
    <row r="403" spans="2:19">
      <c r="B403" s="495">
        <v>1</v>
      </c>
      <c r="C403" s="496" t="s">
        <v>268</v>
      </c>
      <c r="D403" s="497"/>
      <c r="E403" s="498"/>
      <c r="F403" s="499"/>
      <c r="G403" s="358" t="s">
        <v>76</v>
      </c>
      <c r="H403" s="358" t="s">
        <v>77</v>
      </c>
      <c r="I403" s="500">
        <v>12000000</v>
      </c>
      <c r="J403" s="501"/>
      <c r="K403" s="501"/>
      <c r="L403" s="283">
        <f>I403/I405*100</f>
        <v>100</v>
      </c>
      <c r="M403" s="294">
        <f>P403/I403*100</f>
        <v>0</v>
      </c>
      <c r="N403" s="295">
        <f>P403/I403</f>
        <v>0</v>
      </c>
      <c r="O403" s="295">
        <f>L403*M403/100</f>
        <v>0</v>
      </c>
      <c r="P403" s="501"/>
      <c r="Q403" s="159">
        <f>L403*M403/100</f>
        <v>0</v>
      </c>
      <c r="R403" s="502">
        <f>I403-P403</f>
        <v>12000000</v>
      </c>
      <c r="S403" s="109"/>
    </row>
    <row r="404" spans="2:19">
      <c r="B404" s="186"/>
      <c r="C404" s="503"/>
      <c r="D404" s="361"/>
      <c r="E404" s="362"/>
      <c r="F404" s="123"/>
      <c r="G404" s="359"/>
      <c r="H404" s="359"/>
      <c r="I404" s="188"/>
      <c r="J404" s="189" t="s">
        <v>78</v>
      </c>
      <c r="K404" s="189" t="s">
        <v>78</v>
      </c>
      <c r="L404" s="293"/>
      <c r="M404" s="135"/>
      <c r="N404" s="136"/>
      <c r="O404" s="136"/>
      <c r="P404" s="131"/>
      <c r="Q404" s="159"/>
      <c r="R404" s="160">
        <f>I404-P404</f>
        <v>0</v>
      </c>
      <c r="S404" s="109"/>
    </row>
    <row r="405" spans="2:19" ht="21" thickBot="1">
      <c r="B405" s="363" t="s">
        <v>80</v>
      </c>
      <c r="C405" s="364"/>
      <c r="D405" s="364"/>
      <c r="E405" s="364"/>
      <c r="F405" s="364"/>
      <c r="G405" s="364"/>
      <c r="H405" s="365"/>
      <c r="I405" s="140">
        <f>I403+I404</f>
        <v>12000000</v>
      </c>
      <c r="J405" s="141" t="s">
        <v>81</v>
      </c>
      <c r="K405" s="142"/>
      <c r="L405" s="143">
        <f>L403+L404</f>
        <v>100</v>
      </c>
      <c r="M405" s="153"/>
      <c r="N405" s="143">
        <f>SUM(N404:N404)</f>
        <v>0</v>
      </c>
      <c r="O405" s="143">
        <f>SUM(O404:O404)</f>
        <v>0</v>
      </c>
      <c r="P405" s="154">
        <f>SUM(P404:P404)</f>
        <v>0</v>
      </c>
      <c r="Q405" s="163">
        <f>SUM(Q404:Q404)</f>
        <v>0</v>
      </c>
      <c r="R405" s="164">
        <f>R403+R404</f>
        <v>12000000</v>
      </c>
      <c r="S405" s="109"/>
    </row>
    <row r="406" spans="2:19" ht="15.75" thickTop="1">
      <c r="B406" s="109"/>
      <c r="C406" s="109"/>
      <c r="D406" s="109"/>
      <c r="E406" s="109"/>
      <c r="F406" s="108"/>
      <c r="G406" s="109"/>
      <c r="H406" s="109"/>
      <c r="I406" s="109"/>
      <c r="J406" s="109"/>
      <c r="K406" s="109"/>
      <c r="L406" s="109"/>
      <c r="M406" s="109"/>
      <c r="N406" s="109"/>
      <c r="O406" s="109"/>
      <c r="P406" s="109"/>
      <c r="Q406" s="109"/>
      <c r="R406" s="109"/>
      <c r="S406" s="109"/>
    </row>
    <row r="407" spans="2:19">
      <c r="B407" s="109"/>
      <c r="C407" s="109"/>
      <c r="D407" s="109"/>
      <c r="E407" s="109"/>
      <c r="F407" s="108"/>
      <c r="G407" s="109"/>
      <c r="H407" s="109"/>
      <c r="I407" s="146"/>
      <c r="J407" s="109"/>
      <c r="K407" s="109"/>
      <c r="L407" s="109"/>
      <c r="M407" s="109"/>
      <c r="N407" s="109"/>
      <c r="O407" s="128"/>
      <c r="P407" s="128" t="str">
        <f>P381</f>
        <v>Polebunging, 28 Februari 2025</v>
      </c>
      <c r="Q407" s="109"/>
      <c r="R407" s="109"/>
      <c r="S407" s="109"/>
    </row>
    <row r="408" spans="2:19">
      <c r="B408" s="109"/>
      <c r="C408" s="109"/>
      <c r="D408" s="109"/>
      <c r="E408" s="109"/>
      <c r="F408" s="108"/>
      <c r="G408" s="109"/>
      <c r="H408" s="109"/>
      <c r="I408" s="109"/>
      <c r="J408" s="109"/>
      <c r="K408" s="109"/>
      <c r="L408" s="109"/>
      <c r="M408" s="109"/>
      <c r="N408" s="109"/>
      <c r="O408" s="147"/>
      <c r="P408" s="147" t="s">
        <v>83</v>
      </c>
      <c r="Q408" s="109"/>
      <c r="R408" s="109"/>
      <c r="S408" s="109"/>
    </row>
    <row r="409" spans="2:19">
      <c r="B409" s="109"/>
      <c r="C409" s="109"/>
      <c r="D409" s="109"/>
      <c r="E409" s="109"/>
      <c r="F409" s="108"/>
      <c r="G409" s="109"/>
      <c r="H409" s="109"/>
      <c r="I409" s="146"/>
      <c r="J409" s="109"/>
      <c r="K409" s="109"/>
      <c r="L409" s="109"/>
      <c r="M409" s="109"/>
      <c r="N409" s="109"/>
      <c r="O409" s="147"/>
      <c r="P409" s="147"/>
      <c r="Q409" s="109"/>
      <c r="R409" s="109"/>
      <c r="S409" s="109"/>
    </row>
    <row r="410" spans="2:19">
      <c r="B410" s="109"/>
      <c r="C410" s="109"/>
      <c r="D410" s="109"/>
      <c r="E410" s="109"/>
      <c r="F410" s="108"/>
      <c r="G410" s="109"/>
      <c r="H410" s="109"/>
      <c r="I410" s="109"/>
      <c r="J410" s="109"/>
      <c r="K410" s="109"/>
      <c r="L410" s="109"/>
      <c r="M410" s="109"/>
      <c r="N410" s="109"/>
      <c r="O410" s="147"/>
      <c r="P410" s="147"/>
      <c r="Q410" s="109"/>
      <c r="R410" s="109"/>
      <c r="S410" s="109"/>
    </row>
    <row r="411" spans="2:19">
      <c r="B411" s="109"/>
      <c r="C411" s="109"/>
      <c r="D411" s="109"/>
      <c r="E411" s="109"/>
      <c r="F411" s="108"/>
      <c r="G411" s="109"/>
      <c r="H411" s="109"/>
      <c r="I411" s="109"/>
      <c r="J411" s="109"/>
      <c r="K411" s="109"/>
      <c r="L411" s="109"/>
      <c r="M411" s="109"/>
      <c r="N411" s="109"/>
      <c r="O411" s="109"/>
      <c r="P411" s="109"/>
      <c r="Q411" s="109"/>
      <c r="R411" s="109"/>
      <c r="S411" s="109"/>
    </row>
    <row r="412" spans="2:19">
      <c r="B412" s="109"/>
      <c r="C412" s="109"/>
      <c r="D412" s="109"/>
      <c r="E412" s="109"/>
      <c r="F412" s="108"/>
      <c r="G412" s="109"/>
      <c r="H412" s="109"/>
      <c r="I412" s="109"/>
      <c r="J412" s="109"/>
      <c r="K412" s="109"/>
      <c r="L412" s="109"/>
      <c r="M412" s="109"/>
      <c r="N412" s="109"/>
      <c r="O412" s="148"/>
      <c r="P412" s="195" t="s">
        <v>144</v>
      </c>
      <c r="Q412" s="109"/>
      <c r="R412" s="109"/>
      <c r="S412" s="109"/>
    </row>
    <row r="413" spans="2:19">
      <c r="B413" s="109"/>
      <c r="C413" s="109"/>
      <c r="D413" s="109"/>
      <c r="E413" s="109"/>
      <c r="F413" s="108"/>
      <c r="G413" s="109"/>
      <c r="H413" s="109"/>
      <c r="I413" s="109"/>
      <c r="J413" s="109"/>
      <c r="K413" s="109"/>
      <c r="L413" s="109"/>
      <c r="M413" s="109"/>
      <c r="N413" s="109"/>
      <c r="O413" s="128"/>
      <c r="P413" s="109" t="s">
        <v>145</v>
      </c>
      <c r="Q413" s="109"/>
      <c r="R413" s="109"/>
      <c r="S413" s="109"/>
    </row>
    <row r="414" spans="2:19">
      <c r="B414" s="109"/>
      <c r="C414" s="109"/>
      <c r="D414" s="109"/>
      <c r="E414" s="109"/>
      <c r="F414" s="108"/>
      <c r="G414" s="109"/>
      <c r="H414" s="109"/>
      <c r="I414" s="109"/>
      <c r="J414" s="109"/>
      <c r="K414" s="109"/>
      <c r="L414" s="109"/>
      <c r="M414" s="109"/>
      <c r="N414" s="109"/>
      <c r="O414" s="128"/>
      <c r="P414" s="109"/>
      <c r="Q414" s="109"/>
      <c r="R414" s="109"/>
      <c r="S414" s="109"/>
    </row>
    <row r="415" spans="2:19">
      <c r="B415" s="109"/>
      <c r="C415" s="109"/>
      <c r="D415" s="109"/>
      <c r="E415" s="109"/>
      <c r="F415" s="108"/>
      <c r="G415" s="109"/>
      <c r="H415" s="109"/>
      <c r="I415" s="109"/>
      <c r="J415" s="109"/>
      <c r="K415" s="109"/>
      <c r="L415" s="109"/>
      <c r="M415" s="109"/>
      <c r="N415" s="109"/>
      <c r="O415" s="128"/>
      <c r="P415" s="109"/>
      <c r="Q415" s="109"/>
      <c r="R415" s="109"/>
      <c r="S415" s="109"/>
    </row>
    <row r="416" spans="2:19">
      <c r="B416" s="109"/>
      <c r="C416" s="109"/>
      <c r="D416" s="109"/>
      <c r="E416" s="109"/>
      <c r="F416" s="108"/>
      <c r="G416" s="109"/>
      <c r="H416" s="109"/>
      <c r="I416" s="109"/>
      <c r="J416" s="109"/>
      <c r="K416" s="109"/>
      <c r="L416" s="109"/>
      <c r="M416" s="109"/>
      <c r="N416" s="109"/>
      <c r="O416" s="128"/>
      <c r="P416" s="109"/>
      <c r="Q416" s="109"/>
      <c r="R416" s="109"/>
      <c r="S416" s="109"/>
    </row>
    <row r="417" spans="2:19">
      <c r="B417" s="109"/>
      <c r="C417" s="109"/>
      <c r="D417" s="109"/>
      <c r="E417" s="109"/>
      <c r="F417" s="108"/>
      <c r="G417" s="109"/>
      <c r="H417" s="109"/>
      <c r="I417" s="109"/>
      <c r="J417" s="109"/>
      <c r="K417" s="109"/>
      <c r="L417" s="109"/>
      <c r="M417" s="109"/>
      <c r="N417" s="109"/>
      <c r="O417" s="128"/>
      <c r="P417" s="109"/>
      <c r="Q417" s="109"/>
      <c r="R417" s="109"/>
      <c r="S417" s="109"/>
    </row>
    <row r="418" spans="2:19">
      <c r="B418" s="105" t="s">
        <v>47</v>
      </c>
      <c r="C418" s="106"/>
      <c r="D418" s="106"/>
      <c r="E418" s="107"/>
      <c r="F418" s="108"/>
      <c r="G418" s="109"/>
      <c r="H418" s="109"/>
      <c r="I418" s="109"/>
      <c r="J418" s="109"/>
      <c r="K418" s="109"/>
      <c r="L418" s="109"/>
      <c r="M418" s="109"/>
      <c r="N418" s="109"/>
      <c r="O418" s="109"/>
      <c r="P418" s="109"/>
      <c r="Q418" s="109"/>
      <c r="R418" s="109"/>
      <c r="S418" s="109"/>
    </row>
    <row r="419" spans="2:19">
      <c r="B419" s="110" t="s">
        <v>48</v>
      </c>
      <c r="C419" s="111"/>
      <c r="D419" s="111"/>
      <c r="E419" s="112"/>
      <c r="F419" s="108"/>
      <c r="G419" s="109"/>
      <c r="H419" s="109"/>
      <c r="I419" s="199"/>
      <c r="J419" s="109"/>
      <c r="K419" s="109"/>
      <c r="L419" s="109"/>
      <c r="M419" s="109"/>
      <c r="N419" s="109"/>
      <c r="O419" s="109"/>
      <c r="P419" s="109"/>
      <c r="Q419" s="109"/>
      <c r="R419" s="109"/>
      <c r="S419" s="109"/>
    </row>
    <row r="420" spans="2:19" ht="16.5">
      <c r="B420" s="109"/>
      <c r="C420" s="109"/>
      <c r="D420" s="109"/>
      <c r="E420" s="109"/>
      <c r="F420" s="108"/>
      <c r="G420" s="109"/>
      <c r="H420" s="407" t="s">
        <v>49</v>
      </c>
      <c r="I420" s="407"/>
      <c r="J420" s="407"/>
      <c r="K420" s="407"/>
      <c r="L420" s="113"/>
      <c r="M420" s="113"/>
      <c r="N420" s="109"/>
      <c r="O420" s="109"/>
      <c r="P420" s="109"/>
      <c r="Q420" s="109"/>
      <c r="R420" s="109"/>
      <c r="S420" s="109"/>
    </row>
    <row r="421" spans="2:19" ht="16.5">
      <c r="B421" s="109"/>
      <c r="C421" s="109"/>
      <c r="D421" s="109"/>
      <c r="E421" s="109"/>
      <c r="F421" s="108"/>
      <c r="G421" s="109"/>
      <c r="H421" s="407" t="s">
        <v>50</v>
      </c>
      <c r="I421" s="407"/>
      <c r="J421" s="407"/>
      <c r="K421" s="407"/>
      <c r="L421" s="113"/>
      <c r="M421" s="113"/>
      <c r="N421" s="109"/>
      <c r="O421" s="109"/>
      <c r="P421" s="109"/>
      <c r="Q421" s="109"/>
      <c r="R421" s="109"/>
      <c r="S421" s="109"/>
    </row>
    <row r="422" spans="2:19" ht="16.5">
      <c r="B422" s="109"/>
      <c r="C422" s="109"/>
      <c r="D422" s="109"/>
      <c r="E422" s="109"/>
      <c r="F422" s="108"/>
      <c r="G422" s="109"/>
      <c r="H422" s="407" t="s">
        <v>247</v>
      </c>
      <c r="I422" s="407"/>
      <c r="J422" s="407"/>
      <c r="K422" s="407"/>
      <c r="L422" s="113"/>
      <c r="M422" s="113"/>
      <c r="N422" s="109"/>
      <c r="O422" s="109"/>
      <c r="P422" s="109"/>
      <c r="Q422" s="109"/>
      <c r="R422" s="109"/>
      <c r="S422" s="109"/>
    </row>
    <row r="423" spans="2:19" ht="16.5">
      <c r="B423" s="114" t="s">
        <v>52</v>
      </c>
      <c r="C423" s="114"/>
      <c r="D423" s="115" t="s">
        <v>3</v>
      </c>
      <c r="E423" s="109" t="s">
        <v>53</v>
      </c>
      <c r="F423" s="108"/>
      <c r="G423" s="109"/>
      <c r="H423" s="113"/>
      <c r="I423" s="113"/>
      <c r="J423" s="113"/>
      <c r="K423" s="113"/>
      <c r="L423" s="113"/>
      <c r="M423" s="113"/>
      <c r="N423" s="114"/>
      <c r="O423" s="114"/>
      <c r="P423" s="109"/>
      <c r="Q423" s="109"/>
      <c r="R423" s="109"/>
      <c r="S423" s="109"/>
    </row>
    <row r="424" spans="2:19" ht="16.5">
      <c r="B424" s="184" t="s">
        <v>54</v>
      </c>
      <c r="C424" s="114"/>
      <c r="D424" s="115" t="s">
        <v>3</v>
      </c>
      <c r="E424" s="109" t="s">
        <v>150</v>
      </c>
      <c r="F424" s="108"/>
      <c r="G424" s="109"/>
      <c r="H424" s="113"/>
      <c r="I424" s="113"/>
      <c r="J424" s="113"/>
      <c r="K424" s="113"/>
      <c r="L424" s="113"/>
      <c r="M424" s="113"/>
      <c r="N424" s="114"/>
      <c r="O424" s="114"/>
      <c r="P424" s="109"/>
      <c r="Q424" s="109"/>
      <c r="R424" s="109"/>
      <c r="S424" s="109"/>
    </row>
    <row r="425" spans="2:19" ht="16.5">
      <c r="B425" s="184" t="s">
        <v>56</v>
      </c>
      <c r="C425" s="184"/>
      <c r="D425" s="185" t="s">
        <v>3</v>
      </c>
      <c r="E425" s="421" t="s">
        <v>37</v>
      </c>
      <c r="F425" s="421"/>
      <c r="G425" s="421"/>
      <c r="H425" s="421"/>
      <c r="I425" s="421"/>
      <c r="J425" s="421"/>
      <c r="K425" s="421"/>
      <c r="L425" s="113"/>
      <c r="M425" s="109"/>
      <c r="N425" s="109"/>
      <c r="O425" s="109"/>
      <c r="P425" s="114"/>
      <c r="Q425" s="114"/>
      <c r="R425" s="109"/>
      <c r="S425" s="109"/>
    </row>
    <row r="426" spans="2:19">
      <c r="B426" s="114" t="s">
        <v>58</v>
      </c>
      <c r="C426" s="114"/>
      <c r="D426" s="115" t="s">
        <v>3</v>
      </c>
      <c r="E426" s="109" t="s">
        <v>59</v>
      </c>
      <c r="F426" s="108"/>
      <c r="G426" s="109"/>
      <c r="H426" s="109"/>
      <c r="I426" s="109"/>
      <c r="J426" s="109"/>
      <c r="K426" s="109"/>
      <c r="L426" s="109"/>
      <c r="M426" s="109"/>
      <c r="N426" s="109" t="str">
        <f>N347</f>
        <v>Keadaan Bulan Februari 2025</v>
      </c>
      <c r="O426" s="109"/>
      <c r="P426" s="109"/>
      <c r="Q426" s="109"/>
      <c r="R426" s="109"/>
      <c r="S426" s="109"/>
    </row>
    <row r="427" spans="2:19" ht="15.75" thickBot="1">
      <c r="B427" s="114"/>
      <c r="C427" s="114"/>
      <c r="D427" s="114"/>
      <c r="E427" s="109"/>
      <c r="F427" s="108"/>
      <c r="G427" s="109"/>
      <c r="H427" s="109"/>
      <c r="I427" s="109"/>
      <c r="J427" s="109"/>
      <c r="K427" s="109"/>
      <c r="L427" s="109"/>
      <c r="M427" s="109"/>
      <c r="N427" s="109"/>
      <c r="O427" s="109"/>
      <c r="P427" s="108"/>
      <c r="Q427" s="108"/>
      <c r="R427" s="109"/>
      <c r="S427" s="109"/>
    </row>
    <row r="428" spans="2:19" ht="15.75" thickTop="1">
      <c r="B428" s="431" t="s">
        <v>61</v>
      </c>
      <c r="C428" s="377" t="s">
        <v>62</v>
      </c>
      <c r="D428" s="378"/>
      <c r="E428" s="379"/>
      <c r="F428" s="434" t="s">
        <v>63</v>
      </c>
      <c r="G428" s="353" t="s">
        <v>64</v>
      </c>
      <c r="H428" s="354"/>
      <c r="I428" s="368" t="s">
        <v>65</v>
      </c>
      <c r="J428" s="368" t="s">
        <v>66</v>
      </c>
      <c r="K428" s="368" t="s">
        <v>67</v>
      </c>
      <c r="L428" s="368" t="s">
        <v>68</v>
      </c>
      <c r="M428" s="395" t="s">
        <v>69</v>
      </c>
      <c r="N428" s="396"/>
      <c r="O428" s="395" t="s">
        <v>70</v>
      </c>
      <c r="P428" s="397"/>
      <c r="Q428" s="397"/>
      <c r="R428" s="405" t="s">
        <v>71</v>
      </c>
      <c r="S428" s="109"/>
    </row>
    <row r="429" spans="2:19">
      <c r="B429" s="432"/>
      <c r="C429" s="380"/>
      <c r="D429" s="381"/>
      <c r="E429" s="382"/>
      <c r="F429" s="435"/>
      <c r="G429" s="376" t="s">
        <v>72</v>
      </c>
      <c r="H429" s="376" t="s">
        <v>73</v>
      </c>
      <c r="I429" s="369"/>
      <c r="J429" s="376"/>
      <c r="K429" s="376"/>
      <c r="L429" s="402"/>
      <c r="M429" s="376" t="s">
        <v>16</v>
      </c>
      <c r="N429" s="404" t="s">
        <v>15</v>
      </c>
      <c r="O429" s="404" t="s">
        <v>16</v>
      </c>
      <c r="P429" s="398" t="s">
        <v>15</v>
      </c>
      <c r="Q429" s="399"/>
      <c r="R429" s="406"/>
      <c r="S429" s="109"/>
    </row>
    <row r="430" spans="2:19">
      <c r="B430" s="433"/>
      <c r="C430" s="383"/>
      <c r="D430" s="384"/>
      <c r="E430" s="385"/>
      <c r="F430" s="436"/>
      <c r="G430" s="400"/>
      <c r="H430" s="400"/>
      <c r="I430" s="370"/>
      <c r="J430" s="400"/>
      <c r="K430" s="400"/>
      <c r="L430" s="403"/>
      <c r="M430" s="370"/>
      <c r="N430" s="400"/>
      <c r="O430" s="400"/>
      <c r="P430" s="187" t="s">
        <v>74</v>
      </c>
      <c r="Q430" s="192" t="s">
        <v>18</v>
      </c>
      <c r="R430" s="406"/>
      <c r="S430" s="109"/>
    </row>
    <row r="431" spans="2:19">
      <c r="B431" s="118">
        <v>1</v>
      </c>
      <c r="C431" s="344">
        <v>2</v>
      </c>
      <c r="D431" s="345"/>
      <c r="E431" s="346"/>
      <c r="F431" s="120">
        <v>3</v>
      </c>
      <c r="G431" s="121">
        <v>4</v>
      </c>
      <c r="H431" s="121">
        <v>5</v>
      </c>
      <c r="I431" s="121">
        <v>6</v>
      </c>
      <c r="J431" s="121">
        <v>7</v>
      </c>
      <c r="K431" s="121">
        <v>8</v>
      </c>
      <c r="L431" s="121">
        <v>9</v>
      </c>
      <c r="M431" s="121">
        <v>10</v>
      </c>
      <c r="N431" s="121">
        <v>11</v>
      </c>
      <c r="O431" s="121">
        <v>12</v>
      </c>
      <c r="P431" s="121">
        <v>13</v>
      </c>
      <c r="Q431" s="119">
        <v>14</v>
      </c>
      <c r="R431" s="158">
        <v>15</v>
      </c>
      <c r="S431" s="109"/>
    </row>
    <row r="432" spans="2:19">
      <c r="B432" s="196">
        <v>1</v>
      </c>
      <c r="C432" s="366" t="s">
        <v>75</v>
      </c>
      <c r="D432" s="366"/>
      <c r="E432" s="366"/>
      <c r="F432" s="197"/>
      <c r="G432" s="358" t="s">
        <v>76</v>
      </c>
      <c r="H432" s="358" t="s">
        <v>77</v>
      </c>
      <c r="I432" s="200">
        <v>377200</v>
      </c>
      <c r="J432" s="190" t="s">
        <v>78</v>
      </c>
      <c r="K432" s="190" t="s">
        <v>78</v>
      </c>
      <c r="L432" s="201">
        <f>I432/I435*100</f>
        <v>27.895281763052804</v>
      </c>
      <c r="M432" s="202">
        <f>P432/I432*100</f>
        <v>0</v>
      </c>
      <c r="N432" s="203">
        <f>P432/I432</f>
        <v>0</v>
      </c>
      <c r="O432" s="203">
        <f>L432*M432/100</f>
        <v>0</v>
      </c>
      <c r="P432" s="200"/>
      <c r="Q432" s="204">
        <f>L432*M432/100</f>
        <v>0</v>
      </c>
      <c r="R432" s="205">
        <f>I432-P432</f>
        <v>377200</v>
      </c>
      <c r="S432" s="109"/>
    </row>
    <row r="433" spans="2:19" ht="15" customHeight="1">
      <c r="B433" s="186">
        <v>2</v>
      </c>
      <c r="C433" s="367" t="s">
        <v>87</v>
      </c>
      <c r="D433" s="367"/>
      <c r="E433" s="367"/>
      <c r="F433" s="198"/>
      <c r="G433" s="401"/>
      <c r="H433" s="401"/>
      <c r="I433" s="188">
        <v>636000</v>
      </c>
      <c r="J433" s="189"/>
      <c r="K433" s="189"/>
      <c r="L433" s="134">
        <f>I433/I435*100</f>
        <v>47.034462357639399</v>
      </c>
      <c r="M433" s="135">
        <f t="shared" ref="M433:M434" si="26">P433/I433*100</f>
        <v>0</v>
      </c>
      <c r="N433" s="136">
        <f t="shared" ref="N433:N434" si="27">P433/I433</f>
        <v>0</v>
      </c>
      <c r="O433" s="136">
        <f t="shared" ref="O433:O434" si="28">L433*M433/100</f>
        <v>0</v>
      </c>
      <c r="P433" s="188"/>
      <c r="Q433" s="206">
        <f t="shared" ref="Q433:Q434" si="29">L433*M433/100</f>
        <v>0</v>
      </c>
      <c r="R433" s="160">
        <f t="shared" ref="R433:R434" si="30">I433-P433</f>
        <v>636000</v>
      </c>
      <c r="S433" s="109"/>
    </row>
    <row r="434" spans="2:19">
      <c r="B434" s="186">
        <v>3</v>
      </c>
      <c r="C434" s="367" t="s">
        <v>88</v>
      </c>
      <c r="D434" s="367"/>
      <c r="E434" s="367"/>
      <c r="F434" s="198"/>
      <c r="G434" s="401"/>
      <c r="H434" s="401"/>
      <c r="I434" s="188">
        <v>339000</v>
      </c>
      <c r="J434" s="189"/>
      <c r="K434" s="189"/>
      <c r="L434" s="134">
        <f>I434/I435*100</f>
        <v>25.070255879307794</v>
      </c>
      <c r="M434" s="135">
        <f t="shared" si="26"/>
        <v>0</v>
      </c>
      <c r="N434" s="136">
        <f t="shared" si="27"/>
        <v>0</v>
      </c>
      <c r="O434" s="136">
        <f t="shared" si="28"/>
        <v>0</v>
      </c>
      <c r="P434" s="188"/>
      <c r="Q434" s="206">
        <f t="shared" si="29"/>
        <v>0</v>
      </c>
      <c r="R434" s="160">
        <f t="shared" si="30"/>
        <v>339000</v>
      </c>
      <c r="S434" s="109"/>
    </row>
    <row r="435" spans="2:19" ht="21" thickBot="1">
      <c r="B435" s="363" t="s">
        <v>80</v>
      </c>
      <c r="C435" s="364"/>
      <c r="D435" s="364"/>
      <c r="E435" s="364"/>
      <c r="F435" s="364"/>
      <c r="G435" s="364"/>
      <c r="H435" s="365"/>
      <c r="I435" s="140">
        <f>SUM(I432:I434)</f>
        <v>1352200</v>
      </c>
      <c r="J435" s="141" t="s">
        <v>81</v>
      </c>
      <c r="K435" s="142"/>
      <c r="L435" s="143">
        <f>SUM(L432:L434)</f>
        <v>100</v>
      </c>
      <c r="M435" s="153"/>
      <c r="N435" s="143">
        <f>SUM(N432:N434)</f>
        <v>0</v>
      </c>
      <c r="O435" s="143">
        <f>SUM(O432:O434)</f>
        <v>0</v>
      </c>
      <c r="P435" s="143">
        <f>SUM(P432:P434)</f>
        <v>0</v>
      </c>
      <c r="Q435" s="143">
        <f>SUM(Q432:Q434)</f>
        <v>0</v>
      </c>
      <c r="R435" s="143">
        <f>SUM(R432:R434)</f>
        <v>1352200</v>
      </c>
      <c r="S435" s="109"/>
    </row>
    <row r="436" spans="2:19" ht="15.75" thickTop="1">
      <c r="B436" s="109"/>
      <c r="C436" s="109"/>
      <c r="D436" s="109"/>
      <c r="E436" s="109"/>
      <c r="F436" s="108"/>
      <c r="G436" s="109"/>
      <c r="H436" s="109"/>
      <c r="I436" s="109"/>
      <c r="J436" s="109"/>
      <c r="K436" s="109"/>
      <c r="L436" s="109"/>
      <c r="M436" s="109"/>
      <c r="N436" s="109"/>
      <c r="O436" s="109"/>
      <c r="P436" s="109"/>
      <c r="Q436" s="109"/>
      <c r="R436" s="109"/>
      <c r="S436" s="109"/>
    </row>
    <row r="437" spans="2:19">
      <c r="B437" s="109"/>
      <c r="C437" s="109"/>
      <c r="D437" s="109"/>
      <c r="E437" s="109"/>
      <c r="F437" s="108"/>
      <c r="G437" s="109"/>
      <c r="H437" s="109"/>
      <c r="I437" s="146"/>
      <c r="J437" s="109"/>
      <c r="K437" s="109"/>
      <c r="L437" s="109"/>
      <c r="M437" s="109"/>
      <c r="N437" s="109"/>
      <c r="O437" s="128"/>
      <c r="P437" s="128" t="str">
        <f>P356</f>
        <v>Polebunging, 28 Februari 2025</v>
      </c>
      <c r="Q437" s="109"/>
      <c r="R437" s="109"/>
      <c r="S437" s="109"/>
    </row>
    <row r="438" spans="2:19">
      <c r="B438" s="109"/>
      <c r="C438" s="109"/>
      <c r="D438" s="109"/>
      <c r="E438" s="109"/>
      <c r="F438" s="108"/>
      <c r="G438" s="109"/>
      <c r="H438" s="109"/>
      <c r="I438" s="109"/>
      <c r="J438" s="109"/>
      <c r="K438" s="109"/>
      <c r="L438" s="109"/>
      <c r="M438" s="109"/>
      <c r="N438" s="109"/>
      <c r="O438" s="147"/>
      <c r="P438" s="147" t="str">
        <f>P357</f>
        <v>P P T K,</v>
      </c>
      <c r="Q438" s="109"/>
      <c r="R438" s="109"/>
      <c r="S438" s="109"/>
    </row>
    <row r="439" spans="2:19">
      <c r="B439" s="109"/>
      <c r="C439" s="109"/>
      <c r="D439" s="109"/>
      <c r="E439" s="109"/>
      <c r="F439" s="108"/>
      <c r="G439" s="109"/>
      <c r="H439" s="109"/>
      <c r="I439" s="146"/>
      <c r="J439" s="109"/>
      <c r="K439" s="109"/>
      <c r="L439" s="109"/>
      <c r="M439" s="109"/>
      <c r="N439" s="109"/>
      <c r="O439" s="147"/>
      <c r="P439" s="147"/>
      <c r="Q439" s="109"/>
      <c r="R439" s="109"/>
      <c r="S439" s="109"/>
    </row>
    <row r="440" spans="2:19">
      <c r="B440" s="109"/>
      <c r="C440" s="109"/>
      <c r="D440" s="109"/>
      <c r="E440" s="109"/>
      <c r="F440" s="108"/>
      <c r="G440" s="109"/>
      <c r="H440" s="109"/>
      <c r="I440" s="109"/>
      <c r="J440" s="109"/>
      <c r="K440" s="109"/>
      <c r="L440" s="109"/>
      <c r="M440" s="109"/>
      <c r="N440" s="109"/>
      <c r="O440" s="147"/>
      <c r="P440" s="147"/>
      <c r="Q440" s="109"/>
      <c r="R440" s="109"/>
      <c r="S440" s="109"/>
    </row>
    <row r="441" spans="2:19">
      <c r="B441" s="109"/>
      <c r="C441" s="109"/>
      <c r="D441" s="109"/>
      <c r="E441" s="109"/>
      <c r="F441" s="108"/>
      <c r="G441" s="109"/>
      <c r="H441" s="109"/>
      <c r="I441" s="109"/>
      <c r="J441" s="109"/>
      <c r="K441" s="109"/>
      <c r="L441" s="109"/>
      <c r="M441" s="109"/>
      <c r="N441" s="109"/>
      <c r="O441" s="109"/>
      <c r="P441" s="109"/>
      <c r="Q441" s="109"/>
      <c r="R441" s="109"/>
      <c r="S441" s="109"/>
    </row>
    <row r="442" spans="2:19">
      <c r="B442" s="109"/>
      <c r="C442" s="109"/>
      <c r="D442" s="109"/>
      <c r="E442" s="109"/>
      <c r="F442" s="108"/>
      <c r="G442" s="109"/>
      <c r="H442" s="109"/>
      <c r="I442" s="109"/>
      <c r="J442" s="109"/>
      <c r="K442" s="109"/>
      <c r="L442" s="109"/>
      <c r="M442" s="109"/>
      <c r="N442" s="109"/>
      <c r="O442" s="148"/>
      <c r="P442" s="148" t="s">
        <v>151</v>
      </c>
      <c r="Q442" s="109"/>
      <c r="R442" s="109"/>
      <c r="S442" s="109"/>
    </row>
    <row r="443" spans="2:19">
      <c r="B443" s="109"/>
      <c r="C443" s="109"/>
      <c r="D443" s="109"/>
      <c r="E443" s="109"/>
      <c r="F443" s="108"/>
      <c r="G443" s="109"/>
      <c r="H443" s="109"/>
      <c r="I443" s="109"/>
      <c r="J443" s="109"/>
      <c r="K443" s="109"/>
      <c r="L443" s="109"/>
      <c r="M443" s="109"/>
      <c r="N443" s="109"/>
      <c r="O443" s="128"/>
      <c r="P443" s="277" t="s">
        <v>152</v>
      </c>
      <c r="Q443" s="109"/>
      <c r="R443" s="109"/>
      <c r="S443" s="109"/>
    </row>
    <row r="444" spans="2:19">
      <c r="B444" s="105" t="s">
        <v>47</v>
      </c>
      <c r="C444" s="106"/>
      <c r="D444" s="106"/>
      <c r="E444" s="107"/>
      <c r="F444" s="108"/>
      <c r="G444" s="109"/>
      <c r="H444" s="109"/>
      <c r="I444" s="109"/>
      <c r="J444" s="109"/>
      <c r="K444" s="109"/>
      <c r="L444" s="109"/>
      <c r="M444" s="109"/>
      <c r="N444" s="109"/>
      <c r="O444" s="109"/>
      <c r="P444" s="109"/>
      <c r="Q444" s="109"/>
      <c r="R444" s="109"/>
      <c r="S444" s="109"/>
    </row>
    <row r="445" spans="2:19">
      <c r="B445" s="110" t="s">
        <v>48</v>
      </c>
      <c r="C445" s="111"/>
      <c r="D445" s="111"/>
      <c r="E445" s="112"/>
      <c r="F445" s="108"/>
      <c r="G445" s="109"/>
      <c r="H445" s="109"/>
      <c r="I445" s="109"/>
      <c r="J445" s="109"/>
      <c r="K445" s="109"/>
      <c r="L445" s="109"/>
      <c r="M445" s="109"/>
      <c r="N445" s="109"/>
      <c r="O445" s="109"/>
      <c r="P445" s="109"/>
      <c r="Q445" s="109"/>
      <c r="R445" s="109"/>
      <c r="S445" s="109"/>
    </row>
    <row r="446" spans="2:19" ht="16.5">
      <c r="B446" s="109"/>
      <c r="C446" s="109"/>
      <c r="D446" s="109"/>
      <c r="E446" s="109"/>
      <c r="F446" s="108"/>
      <c r="G446" s="109"/>
      <c r="H446" s="407" t="s">
        <v>49</v>
      </c>
      <c r="I446" s="407"/>
      <c r="J446" s="407"/>
      <c r="K446" s="407"/>
      <c r="L446" s="113"/>
      <c r="M446" s="113"/>
      <c r="N446" s="109"/>
      <c r="O446" s="109"/>
      <c r="P446" s="109"/>
      <c r="Q446" s="109"/>
      <c r="R446" s="109"/>
    </row>
    <row r="447" spans="2:19" ht="16.5">
      <c r="B447" s="109"/>
      <c r="C447" s="109"/>
      <c r="D447" s="109"/>
      <c r="E447" s="109"/>
      <c r="F447" s="108"/>
      <c r="G447" s="109"/>
      <c r="H447" s="407" t="s">
        <v>50</v>
      </c>
      <c r="I447" s="407"/>
      <c r="J447" s="407"/>
      <c r="K447" s="407"/>
      <c r="L447" s="113"/>
      <c r="M447" s="113"/>
      <c r="N447" s="109"/>
      <c r="O447" s="109"/>
      <c r="P447" s="109"/>
      <c r="Q447" s="109"/>
      <c r="R447" s="109"/>
    </row>
    <row r="448" spans="2:19" ht="16.5">
      <c r="B448" s="109"/>
      <c r="C448" s="109"/>
      <c r="D448" s="109"/>
      <c r="E448" s="109"/>
      <c r="F448" s="108"/>
      <c r="G448" s="109"/>
      <c r="H448" s="407" t="s">
        <v>247</v>
      </c>
      <c r="I448" s="407"/>
      <c r="J448" s="407"/>
      <c r="K448" s="407"/>
      <c r="L448" s="113"/>
      <c r="M448" s="113"/>
      <c r="N448" s="109"/>
      <c r="O448" s="109"/>
      <c r="P448" s="109"/>
      <c r="Q448" s="109"/>
      <c r="R448" s="109"/>
    </row>
    <row r="449" spans="2:18" ht="16.5">
      <c r="B449" s="114" t="s">
        <v>52</v>
      </c>
      <c r="C449" s="114"/>
      <c r="D449" s="115" t="s">
        <v>3</v>
      </c>
      <c r="E449" s="109" t="s">
        <v>53</v>
      </c>
      <c r="F449" s="108"/>
      <c r="G449" s="109"/>
      <c r="H449" s="113"/>
      <c r="I449" s="113"/>
      <c r="J449" s="113"/>
      <c r="K449" s="113"/>
      <c r="L449" s="113"/>
      <c r="M449" s="113"/>
      <c r="N449" s="114"/>
      <c r="O449" s="114"/>
      <c r="P449" s="109"/>
      <c r="Q449" s="109"/>
      <c r="R449" s="109"/>
    </row>
    <row r="450" spans="2:18" ht="16.5">
      <c r="B450" s="184" t="s">
        <v>54</v>
      </c>
      <c r="C450" s="114"/>
      <c r="D450" s="115" t="s">
        <v>3</v>
      </c>
      <c r="E450" s="109" t="s">
        <v>39</v>
      </c>
      <c r="F450" s="108"/>
      <c r="G450" s="109"/>
      <c r="H450" s="113"/>
      <c r="I450" s="113"/>
      <c r="J450" s="113"/>
      <c r="K450" s="113"/>
      <c r="L450" s="113"/>
      <c r="M450" s="113"/>
      <c r="N450" s="114"/>
      <c r="O450" s="114"/>
      <c r="P450" s="109"/>
      <c r="Q450" s="109"/>
      <c r="R450" s="109"/>
    </row>
    <row r="451" spans="2:18" ht="16.5">
      <c r="B451" s="184" t="s">
        <v>56</v>
      </c>
      <c r="C451" s="184"/>
      <c r="D451" s="185" t="s">
        <v>3</v>
      </c>
      <c r="E451" s="109" t="s">
        <v>153</v>
      </c>
      <c r="F451" s="207"/>
      <c r="G451" s="207"/>
      <c r="H451" s="207"/>
      <c r="I451" s="113"/>
      <c r="J451" s="113"/>
      <c r="K451" s="113"/>
      <c r="L451" s="113"/>
      <c r="M451" s="109"/>
      <c r="N451" s="109"/>
      <c r="O451" s="109"/>
      <c r="P451" s="114"/>
      <c r="Q451" s="114"/>
      <c r="R451" s="109"/>
    </row>
    <row r="452" spans="2:18">
      <c r="B452" s="114" t="s">
        <v>58</v>
      </c>
      <c r="C452" s="114"/>
      <c r="D452" s="115" t="s">
        <v>3</v>
      </c>
      <c r="E452" s="109" t="s">
        <v>59</v>
      </c>
      <c r="F452" s="108"/>
      <c r="G452" s="109"/>
      <c r="H452" s="109"/>
      <c r="I452" s="109"/>
      <c r="J452" s="109"/>
      <c r="K452" s="109"/>
      <c r="L452" s="109"/>
      <c r="M452" s="109"/>
      <c r="N452" s="109" t="str">
        <f>N426</f>
        <v>Keadaan Bulan Februari 2025</v>
      </c>
      <c r="O452" s="109"/>
      <c r="P452" s="109"/>
      <c r="Q452" s="109"/>
      <c r="R452" s="109"/>
    </row>
    <row r="453" spans="2:18" ht="15.75" thickBot="1">
      <c r="B453" s="114"/>
      <c r="C453" s="114"/>
      <c r="D453" s="114"/>
      <c r="E453" s="109"/>
      <c r="F453" s="108"/>
      <c r="G453" s="109"/>
      <c r="H453" s="109"/>
      <c r="I453" s="109"/>
      <c r="J453" s="109"/>
      <c r="K453" s="109"/>
      <c r="L453" s="109"/>
      <c r="M453" s="109"/>
      <c r="N453" s="109"/>
      <c r="O453" s="109"/>
      <c r="P453" s="108"/>
      <c r="Q453" s="108"/>
      <c r="R453" s="109"/>
    </row>
    <row r="454" spans="2:18" ht="42" customHeight="1" thickTop="1">
      <c r="B454" s="371" t="s">
        <v>61</v>
      </c>
      <c r="C454" s="386" t="s">
        <v>62</v>
      </c>
      <c r="D454" s="387"/>
      <c r="E454" s="388"/>
      <c r="F454" s="442" t="s">
        <v>63</v>
      </c>
      <c r="G454" s="374" t="s">
        <v>64</v>
      </c>
      <c r="H454" s="375"/>
      <c r="I454" s="349" t="s">
        <v>65</v>
      </c>
      <c r="J454" s="349" t="s">
        <v>66</v>
      </c>
      <c r="K454" s="349" t="s">
        <v>67</v>
      </c>
      <c r="L454" s="349" t="s">
        <v>68</v>
      </c>
      <c r="M454" s="408" t="s">
        <v>69</v>
      </c>
      <c r="N454" s="409"/>
      <c r="O454" s="408" t="s">
        <v>70</v>
      </c>
      <c r="P454" s="410"/>
      <c r="Q454" s="410"/>
      <c r="R454" s="449" t="s">
        <v>71</v>
      </c>
    </row>
    <row r="455" spans="2:18">
      <c r="B455" s="372"/>
      <c r="C455" s="389"/>
      <c r="D455" s="390"/>
      <c r="E455" s="391"/>
      <c r="F455" s="443"/>
      <c r="G455" s="347" t="s">
        <v>72</v>
      </c>
      <c r="H455" s="347" t="s">
        <v>73</v>
      </c>
      <c r="I455" s="411"/>
      <c r="J455" s="347"/>
      <c r="K455" s="347"/>
      <c r="L455" s="350"/>
      <c r="M455" s="347" t="s">
        <v>16</v>
      </c>
      <c r="N455" s="352" t="s">
        <v>15</v>
      </c>
      <c r="O455" s="352" t="s">
        <v>16</v>
      </c>
      <c r="P455" s="342" t="s">
        <v>15</v>
      </c>
      <c r="Q455" s="343"/>
      <c r="R455" s="450"/>
    </row>
    <row r="456" spans="2:18">
      <c r="B456" s="373"/>
      <c r="C456" s="392"/>
      <c r="D456" s="393"/>
      <c r="E456" s="394"/>
      <c r="F456" s="444"/>
      <c r="G456" s="348"/>
      <c r="H456" s="348"/>
      <c r="I456" s="412"/>
      <c r="J456" s="348"/>
      <c r="K456" s="348"/>
      <c r="L456" s="351"/>
      <c r="M456" s="412"/>
      <c r="N456" s="348"/>
      <c r="O456" s="348"/>
      <c r="P456" s="130" t="s">
        <v>74</v>
      </c>
      <c r="Q456" s="157" t="s">
        <v>18</v>
      </c>
      <c r="R456" s="450"/>
    </row>
    <row r="457" spans="2:18">
      <c r="B457" s="118">
        <v>1</v>
      </c>
      <c r="C457" s="344">
        <v>2</v>
      </c>
      <c r="D457" s="345"/>
      <c r="E457" s="346"/>
      <c r="F457" s="120">
        <v>3</v>
      </c>
      <c r="G457" s="121">
        <v>4</v>
      </c>
      <c r="H457" s="121">
        <v>5</v>
      </c>
      <c r="I457" s="121">
        <v>6</v>
      </c>
      <c r="J457" s="121">
        <v>7</v>
      </c>
      <c r="K457" s="121">
        <v>8</v>
      </c>
      <c r="L457" s="121">
        <v>9</v>
      </c>
      <c r="M457" s="121">
        <v>10</v>
      </c>
      <c r="N457" s="121">
        <v>11</v>
      </c>
      <c r="O457" s="121">
        <v>12</v>
      </c>
      <c r="P457" s="121">
        <v>13</v>
      </c>
      <c r="Q457" s="119">
        <v>14</v>
      </c>
      <c r="R457" s="158">
        <v>15</v>
      </c>
    </row>
    <row r="458" spans="2:18">
      <c r="B458" s="167">
        <v>1</v>
      </c>
      <c r="C458" s="437" t="s">
        <v>75</v>
      </c>
      <c r="D458" s="438"/>
      <c r="E458" s="439"/>
      <c r="F458" s="123"/>
      <c r="G458" s="358" t="s">
        <v>76</v>
      </c>
      <c r="H458" s="358" t="s">
        <v>77</v>
      </c>
      <c r="I458" s="208">
        <v>857200</v>
      </c>
      <c r="J458" s="132" t="s">
        <v>78</v>
      </c>
      <c r="K458" s="133" t="s">
        <v>78</v>
      </c>
      <c r="L458" s="209">
        <f>I458/I464*100</f>
        <v>5.2976039651688103</v>
      </c>
      <c r="M458" s="210">
        <f>P458/I458*100</f>
        <v>0</v>
      </c>
      <c r="N458" s="211">
        <f>P458/I458</f>
        <v>0</v>
      </c>
      <c r="O458" s="211">
        <f>L458*M458/100</f>
        <v>0</v>
      </c>
      <c r="P458" s="208"/>
      <c r="Q458" s="215">
        <f>L458*M458/100</f>
        <v>0</v>
      </c>
      <c r="R458" s="160">
        <f>I458-P458</f>
        <v>857200</v>
      </c>
    </row>
    <row r="459" spans="2:18">
      <c r="B459" s="167">
        <v>2</v>
      </c>
      <c r="C459" s="109" t="s">
        <v>87</v>
      </c>
      <c r="D459" s="168"/>
      <c r="E459" s="169"/>
      <c r="F459" s="123"/>
      <c r="G459" s="401"/>
      <c r="H459" s="401"/>
      <c r="I459" s="208">
        <v>1325900</v>
      </c>
      <c r="J459" s="212"/>
      <c r="K459" s="137"/>
      <c r="L459" s="209">
        <f>I459/I464*100</f>
        <v>8.194228998386988</v>
      </c>
      <c r="M459" s="210">
        <f t="shared" ref="M459:M463" si="31">P459/I459*100</f>
        <v>0</v>
      </c>
      <c r="N459" s="211">
        <f t="shared" ref="N459:N463" si="32">P459/I459</f>
        <v>0</v>
      </c>
      <c r="O459" s="211">
        <f t="shared" ref="O459:O463" si="33">L459*M459/100</f>
        <v>0</v>
      </c>
      <c r="P459" s="208"/>
      <c r="Q459" s="215">
        <f t="shared" ref="Q459:Q463" si="34">L459*M459/100</f>
        <v>0</v>
      </c>
      <c r="R459" s="160">
        <f t="shared" ref="R459:R463" si="35">I459-P459</f>
        <v>1325900</v>
      </c>
    </row>
    <row r="460" spans="2:18">
      <c r="B460" s="122">
        <v>3</v>
      </c>
      <c r="C460" s="116" t="s">
        <v>131</v>
      </c>
      <c r="D460" s="109"/>
      <c r="E460" s="117"/>
      <c r="F460" s="123"/>
      <c r="G460" s="401"/>
      <c r="H460" s="401"/>
      <c r="I460" s="208">
        <v>442900</v>
      </c>
      <c r="J460" s="212"/>
      <c r="K460" s="137" t="s">
        <v>78</v>
      </c>
      <c r="L460" s="213">
        <f>I460/I464*100</f>
        <v>2.7371777836832316</v>
      </c>
      <c r="M460" s="210">
        <f t="shared" si="31"/>
        <v>0</v>
      </c>
      <c r="N460" s="211">
        <f t="shared" si="32"/>
        <v>0</v>
      </c>
      <c r="O460" s="211">
        <f t="shared" si="33"/>
        <v>0</v>
      </c>
      <c r="P460" s="208"/>
      <c r="Q460" s="215">
        <f t="shared" si="34"/>
        <v>0</v>
      </c>
      <c r="R460" s="160">
        <f t="shared" si="35"/>
        <v>442900</v>
      </c>
    </row>
    <row r="461" spans="2:18">
      <c r="B461" s="122">
        <v>4</v>
      </c>
      <c r="C461" s="116" t="s">
        <v>88</v>
      </c>
      <c r="D461" s="109"/>
      <c r="E461" s="117"/>
      <c r="F461" s="123"/>
      <c r="G461" s="401"/>
      <c r="H461" s="401"/>
      <c r="I461" s="208">
        <v>324900</v>
      </c>
      <c r="J461" s="132"/>
      <c r="K461" s="137" t="s">
        <v>78</v>
      </c>
      <c r="L461" s="209">
        <f>I461/I464*100</f>
        <v>2.0079229214691399</v>
      </c>
      <c r="M461" s="210">
        <f t="shared" si="31"/>
        <v>0</v>
      </c>
      <c r="N461" s="211">
        <f t="shared" si="32"/>
        <v>0</v>
      </c>
      <c r="O461" s="211">
        <f t="shared" si="33"/>
        <v>0</v>
      </c>
      <c r="P461" s="208"/>
      <c r="Q461" s="215">
        <f t="shared" si="34"/>
        <v>0</v>
      </c>
      <c r="R461" s="160">
        <f t="shared" si="35"/>
        <v>324900</v>
      </c>
    </row>
    <row r="462" spans="2:18">
      <c r="B462" s="122">
        <v>5</v>
      </c>
      <c r="C462" s="116" t="s">
        <v>79</v>
      </c>
      <c r="D462" s="109"/>
      <c r="E462" s="117"/>
      <c r="F462" s="123"/>
      <c r="G462" s="401"/>
      <c r="H462" s="401"/>
      <c r="I462" s="131">
        <v>11730000</v>
      </c>
      <c r="J462" s="132"/>
      <c r="K462" s="137"/>
      <c r="L462" s="209">
        <f>I462/I464*100</f>
        <v>72.492877404841522</v>
      </c>
      <c r="M462" s="210">
        <f t="shared" si="31"/>
        <v>0</v>
      </c>
      <c r="N462" s="211">
        <f t="shared" si="32"/>
        <v>0</v>
      </c>
      <c r="O462" s="211">
        <f t="shared" si="33"/>
        <v>0</v>
      </c>
      <c r="P462" s="214"/>
      <c r="Q462" s="215">
        <f t="shared" si="34"/>
        <v>0</v>
      </c>
      <c r="R462" s="160">
        <f t="shared" si="35"/>
        <v>11730000</v>
      </c>
    </row>
    <row r="463" spans="2:18">
      <c r="B463" s="122">
        <v>6</v>
      </c>
      <c r="C463" s="116" t="s">
        <v>89</v>
      </c>
      <c r="D463" s="109"/>
      <c r="E463" s="117"/>
      <c r="F463" s="123"/>
      <c r="G463" s="401"/>
      <c r="H463" s="401"/>
      <c r="I463" s="131">
        <v>1500000</v>
      </c>
      <c r="J463" s="132"/>
      <c r="K463" s="137"/>
      <c r="L463" s="209">
        <f>I463/I464*100</f>
        <v>9.2701889264503201</v>
      </c>
      <c r="M463" s="210">
        <f t="shared" si="31"/>
        <v>0</v>
      </c>
      <c r="N463" s="211">
        <f t="shared" si="32"/>
        <v>0</v>
      </c>
      <c r="O463" s="211">
        <f t="shared" si="33"/>
        <v>0</v>
      </c>
      <c r="P463" s="214"/>
      <c r="Q463" s="215">
        <f t="shared" si="34"/>
        <v>0</v>
      </c>
      <c r="R463" s="160">
        <f t="shared" si="35"/>
        <v>1500000</v>
      </c>
    </row>
    <row r="464" spans="2:18" ht="21" thickBot="1">
      <c r="B464" s="363" t="s">
        <v>80</v>
      </c>
      <c r="C464" s="364"/>
      <c r="D464" s="364"/>
      <c r="E464" s="364"/>
      <c r="F464" s="364"/>
      <c r="G464" s="364"/>
      <c r="H464" s="365"/>
      <c r="I464" s="140">
        <f>SUM(I458:I463)</f>
        <v>16180900</v>
      </c>
      <c r="J464" s="141" t="s">
        <v>81</v>
      </c>
      <c r="K464" s="142"/>
      <c r="L464" s="143">
        <f>SUM(L458:L463)</f>
        <v>100</v>
      </c>
      <c r="M464" s="144"/>
      <c r="N464" s="144">
        <f>SUM(N458:N463)</f>
        <v>0</v>
      </c>
      <c r="O464" s="144">
        <f>SUM(O458:O463)</f>
        <v>0</v>
      </c>
      <c r="P464" s="145">
        <f>SUM(P458:P463)</f>
        <v>0</v>
      </c>
      <c r="Q464" s="163">
        <f>SUM(Q458:Q463)</f>
        <v>0</v>
      </c>
      <c r="R464" s="164">
        <f>SUM(R458:R463)</f>
        <v>16180900</v>
      </c>
    </row>
    <row r="465" spans="2:19" ht="15.75" thickTop="1">
      <c r="B465" s="109"/>
      <c r="C465" s="109"/>
      <c r="D465" s="109"/>
      <c r="E465" s="109"/>
      <c r="F465" s="108"/>
      <c r="G465" s="109"/>
      <c r="H465" s="109"/>
      <c r="I465" s="109"/>
      <c r="J465" s="109"/>
      <c r="K465" s="109"/>
      <c r="L465" s="109"/>
      <c r="M465" s="109"/>
      <c r="N465" s="109"/>
      <c r="O465" s="109"/>
      <c r="P465" s="109"/>
      <c r="Q465" s="109"/>
      <c r="R465" s="109"/>
    </row>
    <row r="466" spans="2:19">
      <c r="B466" s="109"/>
      <c r="C466" s="109"/>
      <c r="D466" s="109"/>
      <c r="E466" s="109"/>
      <c r="F466" s="108"/>
      <c r="G466" s="109"/>
      <c r="H466" s="109"/>
      <c r="I466" s="146"/>
      <c r="J466" s="109"/>
      <c r="K466" s="109"/>
      <c r="L466" s="109"/>
      <c r="M466" s="109"/>
      <c r="N466" s="109"/>
      <c r="O466" s="128"/>
      <c r="P466" s="128" t="str">
        <f>P437</f>
        <v>Polebunging, 28 Februari 2025</v>
      </c>
      <c r="Q466" s="109"/>
      <c r="R466" s="109"/>
    </row>
    <row r="467" spans="2:19">
      <c r="B467" s="109"/>
      <c r="C467" s="109"/>
      <c r="D467" s="109"/>
      <c r="E467" s="109"/>
      <c r="F467" s="108"/>
      <c r="G467" s="109"/>
      <c r="H467" s="109"/>
      <c r="I467" s="109"/>
      <c r="J467" s="109"/>
      <c r="K467" s="109"/>
      <c r="L467" s="109"/>
      <c r="M467" s="109"/>
      <c r="N467" s="109"/>
      <c r="O467" s="147"/>
      <c r="P467" s="147" t="s">
        <v>83</v>
      </c>
      <c r="Q467" s="109"/>
      <c r="R467" s="109"/>
    </row>
    <row r="468" spans="2:19">
      <c r="B468" s="109"/>
      <c r="C468" s="109"/>
      <c r="D468" s="109"/>
      <c r="E468" s="109"/>
      <c r="F468" s="108"/>
      <c r="G468" s="109"/>
      <c r="H468" s="109"/>
      <c r="I468" s="146"/>
      <c r="J468" s="109"/>
      <c r="K468" s="109"/>
      <c r="L468" s="109"/>
      <c r="M468" s="109"/>
      <c r="N468" s="109"/>
      <c r="O468" s="147"/>
      <c r="P468" s="147"/>
      <c r="Q468" s="109"/>
      <c r="R468" s="109"/>
    </row>
    <row r="469" spans="2:19">
      <c r="B469" s="109"/>
      <c r="C469" s="109"/>
      <c r="D469" s="109"/>
      <c r="E469" s="109"/>
      <c r="F469" s="108"/>
      <c r="G469" s="109"/>
      <c r="H469" s="109"/>
      <c r="I469" s="109"/>
      <c r="J469" s="109"/>
      <c r="K469" s="109"/>
      <c r="L469" s="109"/>
      <c r="M469" s="109"/>
      <c r="N469" s="109"/>
      <c r="O469" s="147"/>
      <c r="P469" s="147"/>
      <c r="Q469" s="109"/>
      <c r="R469" s="109"/>
    </row>
    <row r="470" spans="2:19">
      <c r="B470" s="109"/>
      <c r="C470" s="109"/>
      <c r="D470" s="109"/>
      <c r="E470" s="109"/>
      <c r="F470" s="108"/>
      <c r="G470" s="109"/>
      <c r="H470" s="109"/>
      <c r="I470" s="109"/>
      <c r="J470" s="109"/>
      <c r="K470" s="109"/>
      <c r="L470" s="109"/>
      <c r="M470" s="109"/>
      <c r="N470" s="109"/>
      <c r="O470" s="109"/>
      <c r="P470" s="109"/>
      <c r="Q470" s="109"/>
      <c r="R470" s="109"/>
    </row>
    <row r="471" spans="2:19">
      <c r="B471" s="109"/>
      <c r="C471" s="109"/>
      <c r="D471" s="109"/>
      <c r="E471" s="109"/>
      <c r="F471" s="108"/>
      <c r="G471" s="109"/>
      <c r="H471" s="109"/>
      <c r="I471" s="109"/>
      <c r="J471" s="109"/>
      <c r="K471" s="109"/>
      <c r="L471" s="109"/>
      <c r="M471" s="109"/>
      <c r="N471" s="109"/>
      <c r="O471" s="148"/>
      <c r="P471" s="148" t="s">
        <v>154</v>
      </c>
      <c r="Q471" s="109"/>
      <c r="R471" s="109"/>
    </row>
    <row r="472" spans="2:19">
      <c r="B472" s="109"/>
      <c r="C472" s="109"/>
      <c r="D472" s="109"/>
      <c r="E472" s="109"/>
      <c r="F472" s="108"/>
      <c r="G472" s="109"/>
      <c r="H472" s="109"/>
      <c r="I472" s="109"/>
      <c r="J472" s="109"/>
      <c r="K472" s="109"/>
      <c r="L472" s="109"/>
      <c r="M472" s="109"/>
      <c r="N472" s="109"/>
      <c r="O472" s="128"/>
      <c r="P472" s="277" t="s">
        <v>155</v>
      </c>
      <c r="Q472" s="109"/>
      <c r="R472" s="109"/>
    </row>
    <row r="473" spans="2:19">
      <c r="B473" s="105" t="s">
        <v>47</v>
      </c>
      <c r="C473" s="106"/>
      <c r="D473" s="106"/>
      <c r="E473" s="107"/>
      <c r="F473" s="108"/>
      <c r="G473" s="109"/>
      <c r="H473" s="109"/>
      <c r="I473" s="109"/>
      <c r="J473" s="109"/>
      <c r="K473" s="109"/>
      <c r="L473" s="109"/>
      <c r="M473" s="109"/>
      <c r="N473" s="109"/>
      <c r="O473" s="109"/>
      <c r="P473" s="109"/>
      <c r="Q473" s="109"/>
      <c r="R473" s="109"/>
      <c r="S473" s="109"/>
    </row>
    <row r="474" spans="2:19">
      <c r="B474" s="110" t="s">
        <v>48</v>
      </c>
      <c r="C474" s="111"/>
      <c r="D474" s="111"/>
      <c r="E474" s="112"/>
      <c r="F474" s="108"/>
      <c r="G474" s="109"/>
      <c r="H474" s="109"/>
      <c r="I474" s="109"/>
      <c r="J474" s="109"/>
      <c r="K474" s="109"/>
      <c r="L474" s="109"/>
      <c r="M474" s="109"/>
      <c r="N474" s="109"/>
      <c r="O474" s="109"/>
      <c r="P474" s="109"/>
      <c r="Q474" s="109"/>
      <c r="R474" s="109"/>
      <c r="S474" s="109"/>
    </row>
    <row r="475" spans="2:19" ht="16.5">
      <c r="B475" s="109"/>
      <c r="C475" s="109"/>
      <c r="D475" s="109"/>
      <c r="E475" s="109"/>
      <c r="F475" s="108"/>
      <c r="G475" s="109"/>
      <c r="H475" s="407" t="s">
        <v>49</v>
      </c>
      <c r="I475" s="407"/>
      <c r="J475" s="407"/>
      <c r="K475" s="407"/>
      <c r="L475" s="113"/>
      <c r="M475" s="113"/>
      <c r="N475" s="109"/>
      <c r="O475" s="109"/>
      <c r="P475" s="109"/>
      <c r="Q475" s="109"/>
      <c r="R475" s="109"/>
    </row>
    <row r="476" spans="2:19" ht="16.5">
      <c r="B476" s="109"/>
      <c r="C476" s="109"/>
      <c r="D476" s="109"/>
      <c r="E476" s="109"/>
      <c r="F476" s="108"/>
      <c r="G476" s="109"/>
      <c r="H476" s="407" t="s">
        <v>50</v>
      </c>
      <c r="I476" s="407"/>
      <c r="J476" s="407"/>
      <c r="K476" s="407"/>
      <c r="L476" s="113"/>
      <c r="M476" s="113"/>
      <c r="N476" s="109"/>
      <c r="O476" s="109"/>
      <c r="P476" s="109"/>
      <c r="Q476" s="109"/>
      <c r="R476" s="109"/>
    </row>
    <row r="477" spans="2:19" ht="16.5">
      <c r="B477" s="109"/>
      <c r="C477" s="109"/>
      <c r="D477" s="109"/>
      <c r="E477" s="109"/>
      <c r="F477" s="108"/>
      <c r="G477" s="109"/>
      <c r="H477" s="407" t="s">
        <v>247</v>
      </c>
      <c r="I477" s="407"/>
      <c r="J477" s="407"/>
      <c r="K477" s="407"/>
      <c r="L477" s="113"/>
      <c r="M477" s="113"/>
      <c r="N477" s="109"/>
      <c r="O477" s="109"/>
      <c r="P477" s="109"/>
      <c r="Q477" s="109"/>
      <c r="R477" s="109"/>
    </row>
    <row r="478" spans="2:19" ht="16.5">
      <c r="B478" s="114" t="s">
        <v>52</v>
      </c>
      <c r="C478" s="114"/>
      <c r="D478" s="115" t="s">
        <v>3</v>
      </c>
      <c r="E478" s="109" t="s">
        <v>53</v>
      </c>
      <c r="F478" s="108"/>
      <c r="G478" s="109"/>
      <c r="H478" s="113"/>
      <c r="I478" s="113"/>
      <c r="J478" s="113"/>
      <c r="K478" s="113"/>
      <c r="L478" s="113"/>
      <c r="M478" s="113"/>
      <c r="N478" s="114"/>
      <c r="O478" s="114"/>
      <c r="P478" s="109"/>
      <c r="Q478" s="109"/>
      <c r="R478" s="109"/>
    </row>
    <row r="479" spans="2:19" ht="16.5">
      <c r="B479" s="184" t="s">
        <v>54</v>
      </c>
      <c r="C479" s="114"/>
      <c r="D479" s="115" t="s">
        <v>3</v>
      </c>
      <c r="E479" s="109" t="s">
        <v>39</v>
      </c>
      <c r="F479" s="108"/>
      <c r="G479" s="109"/>
      <c r="H479" s="113"/>
      <c r="I479" s="113"/>
      <c r="J479" s="113"/>
      <c r="K479" s="113"/>
      <c r="L479" s="113"/>
      <c r="M479" s="113"/>
      <c r="N479" s="114"/>
      <c r="O479" s="114"/>
      <c r="P479" s="109"/>
      <c r="Q479" s="109"/>
      <c r="R479" s="109"/>
    </row>
    <row r="480" spans="2:19" ht="16.5">
      <c r="B480" s="184" t="s">
        <v>56</v>
      </c>
      <c r="C480" s="184"/>
      <c r="D480" s="185" t="s">
        <v>3</v>
      </c>
      <c r="E480" s="109" t="s">
        <v>156</v>
      </c>
      <c r="F480" s="207"/>
      <c r="G480" s="207"/>
      <c r="H480" s="207"/>
      <c r="I480" s="113"/>
      <c r="J480" s="113"/>
      <c r="K480" s="113"/>
      <c r="L480" s="113"/>
      <c r="M480" s="109"/>
      <c r="N480" s="109"/>
      <c r="O480" s="109"/>
      <c r="P480" s="114"/>
      <c r="Q480" s="114"/>
      <c r="R480" s="109"/>
    </row>
    <row r="481" spans="2:18">
      <c r="B481" s="114" t="s">
        <v>58</v>
      </c>
      <c r="C481" s="114"/>
      <c r="D481" s="115" t="s">
        <v>3</v>
      </c>
      <c r="E481" s="109" t="s">
        <v>59</v>
      </c>
      <c r="F481" s="108"/>
      <c r="G481" s="109"/>
      <c r="H481" s="109"/>
      <c r="I481" s="109"/>
      <c r="J481" s="109"/>
      <c r="K481" s="109"/>
      <c r="L481" s="109"/>
      <c r="M481" s="109"/>
      <c r="N481" s="109" t="str">
        <f>N323</f>
        <v>Keadaan Bulan Februari 2025</v>
      </c>
      <c r="O481" s="109"/>
      <c r="P481" s="109"/>
      <c r="Q481" s="109"/>
      <c r="R481" s="109"/>
    </row>
    <row r="482" spans="2:18" ht="15.75" thickBot="1">
      <c r="B482" s="114"/>
      <c r="C482" s="114"/>
      <c r="D482" s="114"/>
      <c r="E482" s="109"/>
      <c r="F482" s="108"/>
      <c r="G482" s="109"/>
      <c r="H482" s="109"/>
      <c r="I482" s="109"/>
      <c r="J482" s="109"/>
      <c r="K482" s="109"/>
      <c r="L482" s="109"/>
      <c r="M482" s="109"/>
      <c r="N482" s="109"/>
      <c r="O482" s="109"/>
      <c r="P482" s="108"/>
      <c r="Q482" s="108"/>
      <c r="R482" s="109"/>
    </row>
    <row r="483" spans="2:18" ht="38.25" customHeight="1" thickTop="1">
      <c r="B483" s="371" t="s">
        <v>61</v>
      </c>
      <c r="C483" s="386" t="s">
        <v>62</v>
      </c>
      <c r="D483" s="387"/>
      <c r="E483" s="388"/>
      <c r="F483" s="442" t="s">
        <v>63</v>
      </c>
      <c r="G483" s="374" t="s">
        <v>64</v>
      </c>
      <c r="H483" s="375"/>
      <c r="I483" s="349" t="s">
        <v>65</v>
      </c>
      <c r="J483" s="349" t="s">
        <v>66</v>
      </c>
      <c r="K483" s="349" t="s">
        <v>67</v>
      </c>
      <c r="L483" s="349" t="s">
        <v>68</v>
      </c>
      <c r="M483" s="408" t="s">
        <v>69</v>
      </c>
      <c r="N483" s="409"/>
      <c r="O483" s="408" t="s">
        <v>70</v>
      </c>
      <c r="P483" s="410"/>
      <c r="Q483" s="410"/>
      <c r="R483" s="449" t="s">
        <v>71</v>
      </c>
    </row>
    <row r="484" spans="2:18">
      <c r="B484" s="372"/>
      <c r="C484" s="389"/>
      <c r="D484" s="390"/>
      <c r="E484" s="391"/>
      <c r="F484" s="443"/>
      <c r="G484" s="347" t="s">
        <v>72</v>
      </c>
      <c r="H484" s="347" t="s">
        <v>73</v>
      </c>
      <c r="I484" s="411"/>
      <c r="J484" s="347"/>
      <c r="K484" s="347"/>
      <c r="L484" s="350"/>
      <c r="M484" s="347" t="s">
        <v>16</v>
      </c>
      <c r="N484" s="352" t="s">
        <v>15</v>
      </c>
      <c r="O484" s="352" t="s">
        <v>16</v>
      </c>
      <c r="P484" s="342" t="s">
        <v>15</v>
      </c>
      <c r="Q484" s="343"/>
      <c r="R484" s="450"/>
    </row>
    <row r="485" spans="2:18">
      <c r="B485" s="373"/>
      <c r="C485" s="392"/>
      <c r="D485" s="393"/>
      <c r="E485" s="394"/>
      <c r="F485" s="444"/>
      <c r="G485" s="348"/>
      <c r="H485" s="348"/>
      <c r="I485" s="412"/>
      <c r="J485" s="348"/>
      <c r="K485" s="348"/>
      <c r="L485" s="351"/>
      <c r="M485" s="412"/>
      <c r="N485" s="348"/>
      <c r="O485" s="348"/>
      <c r="P485" s="130" t="s">
        <v>74</v>
      </c>
      <c r="Q485" s="157" t="s">
        <v>18</v>
      </c>
      <c r="R485" s="450"/>
    </row>
    <row r="486" spans="2:18">
      <c r="B486" s="118">
        <v>1</v>
      </c>
      <c r="C486" s="344">
        <v>2</v>
      </c>
      <c r="D486" s="345"/>
      <c r="E486" s="346"/>
      <c r="F486" s="120">
        <v>3</v>
      </c>
      <c r="G486" s="121">
        <v>4</v>
      </c>
      <c r="H486" s="121">
        <v>5</v>
      </c>
      <c r="I486" s="121">
        <v>6</v>
      </c>
      <c r="J486" s="121">
        <v>7</v>
      </c>
      <c r="K486" s="121">
        <v>8</v>
      </c>
      <c r="L486" s="121">
        <v>9</v>
      </c>
      <c r="M486" s="121">
        <v>10</v>
      </c>
      <c r="N486" s="121">
        <v>11</v>
      </c>
      <c r="O486" s="121">
        <v>12</v>
      </c>
      <c r="P486" s="121">
        <v>13</v>
      </c>
      <c r="Q486" s="119">
        <v>14</v>
      </c>
      <c r="R486" s="158">
        <v>15</v>
      </c>
    </row>
    <row r="487" spans="2:18">
      <c r="B487" s="167">
        <v>1</v>
      </c>
      <c r="C487" s="437" t="s">
        <v>75</v>
      </c>
      <c r="D487" s="438"/>
      <c r="E487" s="439"/>
      <c r="F487" s="123"/>
      <c r="G487" s="358" t="s">
        <v>76</v>
      </c>
      <c r="H487" s="358" t="s">
        <v>77</v>
      </c>
      <c r="I487" s="208">
        <v>804000</v>
      </c>
      <c r="J487" s="132" t="s">
        <v>78</v>
      </c>
      <c r="K487" s="133" t="s">
        <v>78</v>
      </c>
      <c r="L487" s="209">
        <f>I487/I491*100</f>
        <v>9.1450930433595694</v>
      </c>
      <c r="M487" s="210">
        <f>P487/I487*100</f>
        <v>0</v>
      </c>
      <c r="N487" s="211">
        <f>P487/I487</f>
        <v>0</v>
      </c>
      <c r="O487" s="211">
        <f>L487*M487/100</f>
        <v>0</v>
      </c>
      <c r="P487" s="208"/>
      <c r="Q487" s="215">
        <f>L487*M487/100</f>
        <v>0</v>
      </c>
      <c r="R487" s="160">
        <f>I487-P487</f>
        <v>804000</v>
      </c>
    </row>
    <row r="488" spans="2:18">
      <c r="B488" s="167">
        <v>2</v>
      </c>
      <c r="C488" s="109" t="s">
        <v>87</v>
      </c>
      <c r="D488" s="168"/>
      <c r="E488" s="169"/>
      <c r="F488" s="123"/>
      <c r="G488" s="401"/>
      <c r="H488" s="401"/>
      <c r="I488" s="208">
        <v>868600</v>
      </c>
      <c r="J488" s="212"/>
      <c r="K488" s="137" t="s">
        <v>78</v>
      </c>
      <c r="L488" s="209">
        <f>I488/I491*100</f>
        <v>9.879885345102144</v>
      </c>
      <c r="M488" s="210">
        <f t="shared" ref="M488:M490" si="36">P488/I488*100</f>
        <v>0</v>
      </c>
      <c r="N488" s="211">
        <f t="shared" ref="N488:N490" si="37">P488/I488</f>
        <v>0</v>
      </c>
      <c r="O488" s="211">
        <f t="shared" ref="O488:O490" si="38">L488*M488/100</f>
        <v>0</v>
      </c>
      <c r="P488" s="208"/>
      <c r="Q488" s="215">
        <f t="shared" ref="Q488:Q490" si="39">L488*M488/100</f>
        <v>0</v>
      </c>
      <c r="R488" s="160">
        <f t="shared" ref="R488:R490" si="40">I488-P488</f>
        <v>868600</v>
      </c>
    </row>
    <row r="489" spans="2:18">
      <c r="B489" s="122">
        <v>3</v>
      </c>
      <c r="C489" s="116" t="s">
        <v>88</v>
      </c>
      <c r="D489" s="109"/>
      <c r="E489" s="117"/>
      <c r="F489" s="123"/>
      <c r="G489" s="401"/>
      <c r="H489" s="401"/>
      <c r="I489" s="208">
        <v>219000</v>
      </c>
      <c r="J489" s="212"/>
      <c r="K489" s="137" t="s">
        <v>78</v>
      </c>
      <c r="L489" s="213">
        <f>I489/I491*100</f>
        <v>2.4910141498703307</v>
      </c>
      <c r="M489" s="210">
        <f t="shared" si="36"/>
        <v>0</v>
      </c>
      <c r="N489" s="211">
        <f t="shared" si="37"/>
        <v>0</v>
      </c>
      <c r="O489" s="211">
        <f t="shared" si="38"/>
        <v>0</v>
      </c>
      <c r="P489" s="208"/>
      <c r="Q489" s="215">
        <f t="shared" si="39"/>
        <v>0</v>
      </c>
      <c r="R489" s="160">
        <f t="shared" si="40"/>
        <v>219000</v>
      </c>
    </row>
    <row r="490" spans="2:18">
      <c r="B490" s="122">
        <v>4</v>
      </c>
      <c r="C490" s="116" t="s">
        <v>157</v>
      </c>
      <c r="D490" s="109"/>
      <c r="E490" s="117"/>
      <c r="F490" s="123"/>
      <c r="G490" s="401"/>
      <c r="H490" s="401"/>
      <c r="I490" s="208">
        <v>6900000</v>
      </c>
      <c r="J490" s="132"/>
      <c r="K490" s="137" t="s">
        <v>78</v>
      </c>
      <c r="L490" s="209">
        <f>I490/I491*100</f>
        <v>78.484007461667957</v>
      </c>
      <c r="M490" s="210">
        <f t="shared" si="36"/>
        <v>0</v>
      </c>
      <c r="N490" s="211">
        <f t="shared" si="37"/>
        <v>0</v>
      </c>
      <c r="O490" s="211">
        <f t="shared" si="38"/>
        <v>0</v>
      </c>
      <c r="P490" s="214"/>
      <c r="Q490" s="215">
        <f t="shared" si="39"/>
        <v>0</v>
      </c>
      <c r="R490" s="160">
        <f t="shared" si="40"/>
        <v>6900000</v>
      </c>
    </row>
    <row r="491" spans="2:18" ht="21" thickBot="1">
      <c r="B491" s="363" t="s">
        <v>80</v>
      </c>
      <c r="C491" s="364"/>
      <c r="D491" s="364"/>
      <c r="E491" s="364"/>
      <c r="F491" s="364"/>
      <c r="G491" s="364"/>
      <c r="H491" s="365"/>
      <c r="I491" s="140">
        <f>SUM(I487:I490)</f>
        <v>8791600</v>
      </c>
      <c r="J491" s="141" t="s">
        <v>81</v>
      </c>
      <c r="K491" s="142"/>
      <c r="L491" s="143">
        <f>SUM(L487:L490)</f>
        <v>100</v>
      </c>
      <c r="M491" s="144"/>
      <c r="N491" s="144">
        <f>SUM(N487:N490)</f>
        <v>0</v>
      </c>
      <c r="O491" s="144">
        <f>SUM(O487:O490)</f>
        <v>0</v>
      </c>
      <c r="P491" s="145">
        <f>SUM(P487:P490)</f>
        <v>0</v>
      </c>
      <c r="Q491" s="163">
        <f>SUM(Q487:Q490)</f>
        <v>0</v>
      </c>
      <c r="R491" s="164">
        <f>SUM(R487:R490)</f>
        <v>8791600</v>
      </c>
    </row>
    <row r="492" spans="2:18" ht="15.75" thickTop="1">
      <c r="B492" s="109"/>
      <c r="C492" s="109"/>
      <c r="D492" s="109"/>
      <c r="E492" s="109"/>
      <c r="F492" s="108"/>
      <c r="G492" s="109"/>
      <c r="H492" s="109"/>
      <c r="I492" s="109"/>
      <c r="J492" s="109"/>
      <c r="K492" s="109"/>
      <c r="L492" s="109"/>
      <c r="M492" s="109"/>
      <c r="N492" s="109"/>
      <c r="O492" s="109"/>
      <c r="P492" s="109"/>
      <c r="Q492" s="109"/>
      <c r="R492" s="109"/>
    </row>
    <row r="493" spans="2:18">
      <c r="B493" s="109"/>
      <c r="C493" s="109"/>
      <c r="D493" s="109"/>
      <c r="E493" s="109"/>
      <c r="F493" s="108"/>
      <c r="G493" s="109"/>
      <c r="H493" s="109"/>
      <c r="I493" s="146"/>
      <c r="J493" s="109"/>
      <c r="K493" s="109"/>
      <c r="L493" s="109"/>
      <c r="M493" s="109"/>
      <c r="N493" s="109"/>
      <c r="O493" s="128"/>
      <c r="P493" s="128" t="str">
        <f>P466</f>
        <v>Polebunging, 28 Februari 2025</v>
      </c>
      <c r="Q493" s="109"/>
      <c r="R493" s="109"/>
    </row>
    <row r="494" spans="2:18">
      <c r="B494" s="109"/>
      <c r="C494" s="109"/>
      <c r="D494" s="109"/>
      <c r="E494" s="109"/>
      <c r="F494" s="108"/>
      <c r="G494" s="109"/>
      <c r="H494" s="109"/>
      <c r="I494" s="109"/>
      <c r="J494" s="109"/>
      <c r="K494" s="109"/>
      <c r="L494" s="109"/>
      <c r="M494" s="109"/>
      <c r="N494" s="109"/>
      <c r="O494" s="147"/>
      <c r="P494" s="147" t="s">
        <v>83</v>
      </c>
      <c r="Q494" s="109"/>
      <c r="R494" s="109"/>
    </row>
    <row r="495" spans="2:18">
      <c r="B495" s="109"/>
      <c r="C495" s="109"/>
      <c r="D495" s="109"/>
      <c r="E495" s="109"/>
      <c r="F495" s="108"/>
      <c r="G495" s="109"/>
      <c r="H495" s="109"/>
      <c r="I495" s="146"/>
      <c r="J495" s="109"/>
      <c r="K495" s="109"/>
      <c r="L495" s="109"/>
      <c r="M495" s="109"/>
      <c r="N495" s="109"/>
      <c r="O495" s="147"/>
      <c r="P495" s="147"/>
      <c r="Q495" s="109"/>
      <c r="R495" s="109"/>
    </row>
    <row r="496" spans="2:18">
      <c r="B496" s="109"/>
      <c r="C496" s="109"/>
      <c r="D496" s="109"/>
      <c r="E496" s="109"/>
      <c r="F496" s="108"/>
      <c r="G496" s="109"/>
      <c r="H496" s="109"/>
      <c r="I496" s="109"/>
      <c r="J496" s="109"/>
      <c r="K496" s="109"/>
      <c r="L496" s="109"/>
      <c r="M496" s="109"/>
      <c r="N496" s="109"/>
      <c r="O496" s="147"/>
      <c r="P496" s="147"/>
      <c r="Q496" s="109"/>
      <c r="R496" s="109"/>
    </row>
    <row r="497" spans="2:18">
      <c r="B497" s="109"/>
      <c r="C497" s="109"/>
      <c r="D497" s="109"/>
      <c r="E497" s="109"/>
      <c r="F497" s="108"/>
      <c r="G497" s="109"/>
      <c r="H497" s="109"/>
      <c r="I497" s="109"/>
      <c r="J497" s="109"/>
      <c r="K497" s="109"/>
      <c r="L497" s="109"/>
      <c r="M497" s="109"/>
      <c r="N497" s="109"/>
      <c r="O497" s="109"/>
      <c r="P497" s="109"/>
      <c r="Q497" s="109"/>
      <c r="R497" s="109"/>
    </row>
    <row r="498" spans="2:18">
      <c r="B498" s="109"/>
      <c r="C498" s="109"/>
      <c r="D498" s="109"/>
      <c r="E498" s="109"/>
      <c r="F498" s="108"/>
      <c r="G498" s="109"/>
      <c r="H498" s="109"/>
      <c r="I498" s="109"/>
      <c r="J498" s="109"/>
      <c r="K498" s="109"/>
      <c r="L498" s="109"/>
      <c r="M498" s="109"/>
      <c r="N498" s="109"/>
      <c r="O498" s="148"/>
      <c r="P498" s="148" t="s">
        <v>255</v>
      </c>
      <c r="Q498" s="109"/>
      <c r="R498" s="109"/>
    </row>
    <row r="499" spans="2:18">
      <c r="B499" s="109"/>
      <c r="C499" s="109"/>
      <c r="D499" s="109"/>
      <c r="E499" s="109"/>
      <c r="F499" s="108"/>
      <c r="G499" s="109"/>
      <c r="H499" s="109"/>
      <c r="I499" s="109"/>
      <c r="J499" s="109"/>
      <c r="K499" s="109"/>
      <c r="L499" s="109"/>
      <c r="M499" s="109"/>
      <c r="N499" s="109"/>
      <c r="O499" s="128"/>
      <c r="P499" s="277" t="s">
        <v>256</v>
      </c>
      <c r="Q499" s="109"/>
      <c r="R499" s="109"/>
    </row>
    <row r="500" spans="2:18">
      <c r="B500" s="105" t="s">
        <v>47</v>
      </c>
      <c r="C500" s="106"/>
      <c r="D500" s="106"/>
      <c r="E500" s="107"/>
      <c r="F500" s="108"/>
      <c r="G500" s="109"/>
      <c r="H500" s="109"/>
      <c r="I500" s="109"/>
      <c r="J500" s="109"/>
      <c r="K500" s="109"/>
      <c r="L500" s="109"/>
      <c r="M500" s="109"/>
      <c r="N500" s="109"/>
      <c r="O500" s="109"/>
      <c r="P500" s="109"/>
      <c r="Q500" s="109"/>
      <c r="R500" s="109"/>
    </row>
    <row r="501" spans="2:18">
      <c r="B501" s="110" t="s">
        <v>48</v>
      </c>
      <c r="C501" s="111"/>
      <c r="D501" s="111"/>
      <c r="E501" s="112"/>
      <c r="F501" s="108"/>
      <c r="G501" s="109"/>
      <c r="H501" s="109"/>
      <c r="I501" s="109"/>
      <c r="J501" s="109"/>
      <c r="K501" s="109"/>
      <c r="L501" s="109"/>
      <c r="M501" s="109"/>
      <c r="N501" s="109"/>
      <c r="O501" s="109"/>
      <c r="P501" s="109"/>
      <c r="Q501" s="109"/>
      <c r="R501" s="109"/>
    </row>
    <row r="502" spans="2:18" ht="16.5">
      <c r="B502" s="109"/>
      <c r="C502" s="109"/>
      <c r="D502" s="109"/>
      <c r="E502" s="109"/>
      <c r="F502" s="108"/>
      <c r="G502" s="109"/>
      <c r="H502" s="407" t="s">
        <v>49</v>
      </c>
      <c r="I502" s="407"/>
      <c r="J502" s="407"/>
      <c r="K502" s="407"/>
      <c r="L502" s="113"/>
      <c r="M502" s="113"/>
      <c r="N502" s="109"/>
      <c r="O502" s="109"/>
      <c r="P502" s="109"/>
      <c r="Q502" s="109"/>
      <c r="R502" s="109"/>
    </row>
    <row r="503" spans="2:18" ht="16.5">
      <c r="B503" s="109"/>
      <c r="C503" s="109"/>
      <c r="D503" s="109"/>
      <c r="E503" s="109"/>
      <c r="F503" s="108"/>
      <c r="G503" s="109"/>
      <c r="H503" s="407" t="s">
        <v>50</v>
      </c>
      <c r="I503" s="407"/>
      <c r="J503" s="407"/>
      <c r="K503" s="407"/>
      <c r="L503" s="113"/>
      <c r="M503" s="113"/>
      <c r="N503" s="109"/>
      <c r="O503" s="109"/>
      <c r="P503" s="109"/>
      <c r="Q503" s="109"/>
      <c r="R503" s="109"/>
    </row>
    <row r="504" spans="2:18" ht="16.5">
      <c r="B504" s="109"/>
      <c r="C504" s="109"/>
      <c r="D504" s="109"/>
      <c r="E504" s="109"/>
      <c r="F504" s="108"/>
      <c r="G504" s="109"/>
      <c r="H504" s="407" t="s">
        <v>247</v>
      </c>
      <c r="I504" s="407"/>
      <c r="J504" s="407"/>
      <c r="K504" s="407"/>
      <c r="L504" s="113"/>
      <c r="M504" s="113"/>
      <c r="N504" s="109"/>
      <c r="O504" s="109"/>
      <c r="P504" s="109"/>
      <c r="Q504" s="109"/>
      <c r="R504" s="109"/>
    </row>
    <row r="505" spans="2:18" ht="16.5">
      <c r="B505" s="114" t="s">
        <v>52</v>
      </c>
      <c r="C505" s="114"/>
      <c r="D505" s="115" t="s">
        <v>3</v>
      </c>
      <c r="E505" s="109" t="s">
        <v>53</v>
      </c>
      <c r="F505" s="108"/>
      <c r="G505" s="109"/>
      <c r="H505" s="113"/>
      <c r="I505" s="113"/>
      <c r="J505" s="113"/>
      <c r="K505" s="113"/>
      <c r="L505" s="113"/>
      <c r="M505" s="113"/>
      <c r="N505" s="114"/>
      <c r="O505" s="114"/>
      <c r="P505" s="109"/>
      <c r="Q505" s="109"/>
      <c r="R505" s="109"/>
    </row>
    <row r="506" spans="2:18" ht="16.5">
      <c r="B506" s="184" t="s">
        <v>54</v>
      </c>
      <c r="C506" s="114"/>
      <c r="D506" s="115" t="s">
        <v>3</v>
      </c>
      <c r="E506" s="109" t="s">
        <v>257</v>
      </c>
      <c r="F506" s="108"/>
      <c r="G506" s="109"/>
      <c r="H506" s="113"/>
      <c r="I506" s="113"/>
      <c r="J506" s="113"/>
      <c r="K506" s="113"/>
      <c r="L506" s="113"/>
      <c r="M506" s="113"/>
      <c r="N506" s="114"/>
      <c r="O506" s="114"/>
      <c r="P506" s="109"/>
      <c r="Q506" s="109"/>
      <c r="R506" s="109"/>
    </row>
    <row r="507" spans="2:18" ht="16.5">
      <c r="B507" s="184" t="s">
        <v>56</v>
      </c>
      <c r="C507" s="184"/>
      <c r="D507" s="185" t="s">
        <v>3</v>
      </c>
      <c r="E507" s="109" t="s">
        <v>258</v>
      </c>
      <c r="F507" s="207"/>
      <c r="G507" s="207"/>
      <c r="H507" s="207"/>
      <c r="I507" s="113"/>
      <c r="J507" s="113"/>
      <c r="K507" s="113"/>
      <c r="L507" s="113"/>
      <c r="M507" s="109"/>
      <c r="N507" s="109"/>
      <c r="O507" s="109"/>
      <c r="P507" s="114"/>
      <c r="Q507" s="114"/>
      <c r="R507" s="109"/>
    </row>
    <row r="508" spans="2:18">
      <c r="B508" s="114" t="s">
        <v>58</v>
      </c>
      <c r="C508" s="114"/>
      <c r="D508" s="115" t="s">
        <v>3</v>
      </c>
      <c r="E508" s="109" t="s">
        <v>59</v>
      </c>
      <c r="F508" s="108"/>
      <c r="G508" s="109"/>
      <c r="H508" s="109"/>
      <c r="I508" s="109"/>
      <c r="J508" s="109"/>
      <c r="K508" s="109"/>
      <c r="L508" s="109"/>
      <c r="M508" s="109"/>
      <c r="N508" s="109" t="str">
        <f>N481</f>
        <v>Keadaan Bulan Februari 2025</v>
      </c>
      <c r="O508" s="109"/>
      <c r="P508" s="109"/>
      <c r="Q508" s="109"/>
      <c r="R508" s="109"/>
    </row>
    <row r="509" spans="2:18" ht="15.75" thickBot="1">
      <c r="B509" s="114"/>
      <c r="C509" s="114"/>
      <c r="D509" s="114"/>
      <c r="E509" s="109"/>
      <c r="F509" s="108"/>
      <c r="G509" s="109"/>
      <c r="H509" s="109"/>
      <c r="I509" s="109"/>
      <c r="J509" s="109"/>
      <c r="K509" s="109"/>
      <c r="L509" s="109"/>
      <c r="M509" s="109"/>
      <c r="N509" s="109"/>
      <c r="O509" s="109"/>
      <c r="P509" s="108"/>
      <c r="Q509" s="108"/>
      <c r="R509" s="109"/>
    </row>
    <row r="510" spans="2:18" ht="15.75" thickTop="1">
      <c r="B510" s="371" t="s">
        <v>61</v>
      </c>
      <c r="C510" s="386" t="s">
        <v>62</v>
      </c>
      <c r="D510" s="387"/>
      <c r="E510" s="388"/>
      <c r="F510" s="442" t="s">
        <v>63</v>
      </c>
      <c r="G510" s="374" t="s">
        <v>64</v>
      </c>
      <c r="H510" s="375"/>
      <c r="I510" s="349" t="s">
        <v>65</v>
      </c>
      <c r="J510" s="349" t="s">
        <v>66</v>
      </c>
      <c r="K510" s="349" t="s">
        <v>67</v>
      </c>
      <c r="L510" s="349" t="s">
        <v>68</v>
      </c>
      <c r="M510" s="408" t="s">
        <v>69</v>
      </c>
      <c r="N510" s="409"/>
      <c r="O510" s="408" t="s">
        <v>70</v>
      </c>
      <c r="P510" s="410"/>
      <c r="Q510" s="410"/>
      <c r="R510" s="449" t="s">
        <v>71</v>
      </c>
    </row>
    <row r="511" spans="2:18">
      <c r="B511" s="372"/>
      <c r="C511" s="389"/>
      <c r="D511" s="390"/>
      <c r="E511" s="391"/>
      <c r="F511" s="443"/>
      <c r="G511" s="347" t="s">
        <v>72</v>
      </c>
      <c r="H511" s="347" t="s">
        <v>73</v>
      </c>
      <c r="I511" s="411"/>
      <c r="J511" s="347"/>
      <c r="K511" s="347"/>
      <c r="L511" s="350"/>
      <c r="M511" s="347" t="s">
        <v>16</v>
      </c>
      <c r="N511" s="352" t="s">
        <v>15</v>
      </c>
      <c r="O511" s="352" t="s">
        <v>16</v>
      </c>
      <c r="P511" s="342" t="s">
        <v>15</v>
      </c>
      <c r="Q511" s="343"/>
      <c r="R511" s="450"/>
    </row>
    <row r="512" spans="2:18">
      <c r="B512" s="373"/>
      <c r="C512" s="392"/>
      <c r="D512" s="393"/>
      <c r="E512" s="394"/>
      <c r="F512" s="444"/>
      <c r="G512" s="348"/>
      <c r="H512" s="348"/>
      <c r="I512" s="412"/>
      <c r="J512" s="348"/>
      <c r="K512" s="348"/>
      <c r="L512" s="351"/>
      <c r="M512" s="412"/>
      <c r="N512" s="348"/>
      <c r="O512" s="348"/>
      <c r="P512" s="130" t="s">
        <v>74</v>
      </c>
      <c r="Q512" s="157" t="s">
        <v>18</v>
      </c>
      <c r="R512" s="450"/>
    </row>
    <row r="513" spans="2:19">
      <c r="B513" s="118">
        <v>1</v>
      </c>
      <c r="C513" s="344">
        <v>2</v>
      </c>
      <c r="D513" s="345"/>
      <c r="E513" s="346"/>
      <c r="F513" s="120">
        <v>3</v>
      </c>
      <c r="G513" s="121">
        <v>4</v>
      </c>
      <c r="H513" s="121">
        <v>5</v>
      </c>
      <c r="I513" s="121">
        <v>6</v>
      </c>
      <c r="J513" s="121">
        <v>7</v>
      </c>
      <c r="K513" s="121">
        <v>8</v>
      </c>
      <c r="L513" s="121">
        <v>9</v>
      </c>
      <c r="M513" s="121">
        <v>10</v>
      </c>
      <c r="N513" s="121">
        <v>11</v>
      </c>
      <c r="O513" s="121">
        <v>12</v>
      </c>
      <c r="P513" s="121">
        <v>13</v>
      </c>
      <c r="Q513" s="119">
        <v>14</v>
      </c>
      <c r="R513" s="158">
        <v>15</v>
      </c>
    </row>
    <row r="514" spans="2:19">
      <c r="B514" s="167">
        <v>2</v>
      </c>
      <c r="C514" s="109" t="s">
        <v>87</v>
      </c>
      <c r="D514" s="168"/>
      <c r="E514" s="169"/>
      <c r="F514" s="123"/>
      <c r="G514" s="401"/>
      <c r="H514" s="401"/>
      <c r="I514" s="208">
        <v>954000</v>
      </c>
      <c r="J514" s="212"/>
      <c r="K514" s="137" t="s">
        <v>78</v>
      </c>
      <c r="L514" s="209">
        <f>I514/I517*100</f>
        <v>15.603532875368009</v>
      </c>
      <c r="M514" s="210">
        <f t="shared" ref="M514:M516" si="41">P514/I514*100</f>
        <v>0</v>
      </c>
      <c r="N514" s="211">
        <f t="shared" ref="N514:N516" si="42">P514/I514</f>
        <v>0</v>
      </c>
      <c r="O514" s="211">
        <f t="shared" ref="O514:O516" si="43">L514*M514/100</f>
        <v>0</v>
      </c>
      <c r="P514" s="208"/>
      <c r="Q514" s="215">
        <f t="shared" ref="Q514:Q516" si="44">L514*M514/100</f>
        <v>0</v>
      </c>
      <c r="R514" s="160">
        <f t="shared" ref="R514:R516" si="45">I514-P514</f>
        <v>954000</v>
      </c>
    </row>
    <row r="515" spans="2:19">
      <c r="B515" s="122">
        <v>3</v>
      </c>
      <c r="C515" s="116" t="s">
        <v>259</v>
      </c>
      <c r="D515" s="109"/>
      <c r="E515" s="117"/>
      <c r="F515" s="123"/>
      <c r="G515" s="401"/>
      <c r="H515" s="401"/>
      <c r="I515" s="208">
        <v>2760000</v>
      </c>
      <c r="J515" s="212"/>
      <c r="K515" s="137" t="s">
        <v>78</v>
      </c>
      <c r="L515" s="213">
        <f>I515/I517*100</f>
        <v>45.142296368989207</v>
      </c>
      <c r="M515" s="210">
        <f t="shared" si="41"/>
        <v>0</v>
      </c>
      <c r="N515" s="211">
        <f t="shared" si="42"/>
        <v>0</v>
      </c>
      <c r="O515" s="211">
        <f t="shared" si="43"/>
        <v>0</v>
      </c>
      <c r="P515" s="208"/>
      <c r="Q515" s="215">
        <f t="shared" si="44"/>
        <v>0</v>
      </c>
      <c r="R515" s="160">
        <f t="shared" si="45"/>
        <v>2760000</v>
      </c>
    </row>
    <row r="516" spans="2:19">
      <c r="B516" s="122">
        <v>4</v>
      </c>
      <c r="C516" s="116" t="s">
        <v>260</v>
      </c>
      <c r="D516" s="109"/>
      <c r="E516" s="117"/>
      <c r="F516" s="123"/>
      <c r="G516" s="401"/>
      <c r="H516" s="401"/>
      <c r="I516" s="208">
        <v>2400000</v>
      </c>
      <c r="J516" s="132"/>
      <c r="K516" s="137" t="s">
        <v>78</v>
      </c>
      <c r="L516" s="209">
        <f>I516/I517*100</f>
        <v>39.254170755642789</v>
      </c>
      <c r="M516" s="210">
        <f t="shared" si="41"/>
        <v>0</v>
      </c>
      <c r="N516" s="211">
        <f t="shared" si="42"/>
        <v>0</v>
      </c>
      <c r="O516" s="211">
        <f t="shared" si="43"/>
        <v>0</v>
      </c>
      <c r="P516" s="214"/>
      <c r="Q516" s="215">
        <f t="shared" si="44"/>
        <v>0</v>
      </c>
      <c r="R516" s="160">
        <f t="shared" si="45"/>
        <v>2400000</v>
      </c>
    </row>
    <row r="517" spans="2:19" ht="21" thickBot="1">
      <c r="B517" s="363" t="s">
        <v>80</v>
      </c>
      <c r="C517" s="364"/>
      <c r="D517" s="364"/>
      <c r="E517" s="364"/>
      <c r="F517" s="364"/>
      <c r="G517" s="364"/>
      <c r="H517" s="365"/>
      <c r="I517" s="140">
        <f>SUM(I514:I516)</f>
        <v>6114000</v>
      </c>
      <c r="J517" s="141" t="s">
        <v>81</v>
      </c>
      <c r="K517" s="142"/>
      <c r="L517" s="143">
        <f>SUM(L514:L516)</f>
        <v>100</v>
      </c>
      <c r="M517" s="144"/>
      <c r="N517" s="144">
        <f>SUM(N514:N516)</f>
        <v>0</v>
      </c>
      <c r="O517" s="144">
        <f>SUM(O514:O516)</f>
        <v>0</v>
      </c>
      <c r="P517" s="145">
        <f>SUM(P514:P516)</f>
        <v>0</v>
      </c>
      <c r="Q517" s="163">
        <f>SUM(Q514:Q516)</f>
        <v>0</v>
      </c>
      <c r="R517" s="164">
        <f>SUM(R514:R516)</f>
        <v>6114000</v>
      </c>
    </row>
    <row r="518" spans="2:19" ht="15.75" thickTop="1">
      <c r="B518" s="109"/>
      <c r="C518" s="109"/>
      <c r="D518" s="109"/>
      <c r="E518" s="109"/>
      <c r="F518" s="108"/>
      <c r="G518" s="109"/>
      <c r="H518" s="109"/>
      <c r="I518" s="109"/>
      <c r="J518" s="109"/>
      <c r="K518" s="109"/>
      <c r="L518" s="109"/>
      <c r="M518" s="109"/>
      <c r="N518" s="109"/>
      <c r="O518" s="109"/>
      <c r="P518" s="109"/>
      <c r="Q518" s="109"/>
      <c r="R518" s="109"/>
    </row>
    <row r="519" spans="2:19">
      <c r="B519" s="109"/>
      <c r="C519" s="109"/>
      <c r="D519" s="109"/>
      <c r="E519" s="109"/>
      <c r="F519" s="108"/>
      <c r="G519" s="109"/>
      <c r="H519" s="109"/>
      <c r="I519" s="146"/>
      <c r="J519" s="109"/>
      <c r="K519" s="109"/>
      <c r="L519" s="109"/>
      <c r="M519" s="109"/>
      <c r="N519" s="109"/>
      <c r="O519" s="128"/>
      <c r="P519" s="128" t="str">
        <f>P493</f>
        <v>Polebunging, 28 Februari 2025</v>
      </c>
      <c r="Q519" s="109"/>
      <c r="R519" s="109"/>
    </row>
    <row r="520" spans="2:19">
      <c r="B520" s="109"/>
      <c r="C520" s="109"/>
      <c r="D520" s="109"/>
      <c r="E520" s="109"/>
      <c r="F520" s="108"/>
      <c r="G520" s="109"/>
      <c r="H520" s="109"/>
      <c r="I520" s="109"/>
      <c r="J520" s="109"/>
      <c r="K520" s="109"/>
      <c r="L520" s="109"/>
      <c r="M520" s="109"/>
      <c r="N520" s="109"/>
      <c r="O520" s="147"/>
      <c r="P520" s="147" t="s">
        <v>83</v>
      </c>
      <c r="Q520" s="109"/>
      <c r="R520" s="109"/>
    </row>
    <row r="521" spans="2:19">
      <c r="B521" s="109"/>
      <c r="C521" s="109"/>
      <c r="D521" s="109"/>
      <c r="E521" s="109"/>
      <c r="F521" s="108"/>
      <c r="G521" s="109"/>
      <c r="H521" s="109"/>
      <c r="I521" s="146"/>
      <c r="J521" s="109"/>
      <c r="K521" s="109"/>
      <c r="L521" s="109"/>
      <c r="M521" s="109"/>
      <c r="N521" s="109"/>
      <c r="O521" s="147"/>
      <c r="P521" s="147"/>
      <c r="Q521" s="109"/>
      <c r="R521" s="109"/>
    </row>
    <row r="522" spans="2:19">
      <c r="B522" s="109"/>
      <c r="C522" s="109"/>
      <c r="D522" s="109"/>
      <c r="E522" s="109"/>
      <c r="F522" s="108"/>
      <c r="G522" s="109"/>
      <c r="H522" s="109"/>
      <c r="I522" s="109"/>
      <c r="J522" s="109"/>
      <c r="K522" s="109"/>
      <c r="L522" s="109"/>
      <c r="M522" s="109"/>
      <c r="N522" s="109"/>
      <c r="O522" s="147"/>
      <c r="P522" s="147"/>
      <c r="Q522" s="109"/>
      <c r="R522" s="109"/>
    </row>
    <row r="523" spans="2:19">
      <c r="B523" s="109"/>
      <c r="C523" s="109"/>
      <c r="D523" s="109"/>
      <c r="E523" s="109"/>
      <c r="F523" s="108"/>
      <c r="G523" s="109"/>
      <c r="H523" s="109"/>
      <c r="I523" s="109"/>
      <c r="J523" s="109"/>
      <c r="K523" s="109"/>
      <c r="L523" s="109"/>
      <c r="M523" s="109"/>
      <c r="N523" s="109"/>
      <c r="O523" s="109"/>
      <c r="P523" s="109"/>
      <c r="Q523" s="109"/>
      <c r="R523" s="109"/>
    </row>
    <row r="524" spans="2:19">
      <c r="B524" s="109"/>
      <c r="C524" s="109"/>
      <c r="D524" s="109"/>
      <c r="E524" s="109"/>
      <c r="F524" s="108"/>
      <c r="G524" s="109"/>
      <c r="H524" s="109"/>
      <c r="I524" s="109"/>
      <c r="J524" s="109"/>
      <c r="K524" s="109"/>
      <c r="L524" s="109"/>
      <c r="M524" s="109"/>
      <c r="N524" s="109"/>
      <c r="O524" s="148"/>
      <c r="P524" s="148" t="str">
        <f>P412</f>
        <v>NUR KAMAR, S.Kel</v>
      </c>
      <c r="Q524" s="109"/>
      <c r="R524" s="109"/>
    </row>
    <row r="525" spans="2:19">
      <c r="B525" s="109"/>
      <c r="C525" s="109"/>
      <c r="D525" s="109"/>
      <c r="E525" s="109"/>
      <c r="F525" s="108"/>
      <c r="G525" s="109"/>
      <c r="H525" s="109"/>
      <c r="I525" s="109"/>
      <c r="J525" s="109"/>
      <c r="K525" s="109"/>
      <c r="L525" s="109"/>
      <c r="M525" s="109"/>
      <c r="N525" s="109"/>
      <c r="O525" s="128"/>
      <c r="P525" s="277" t="str">
        <f>P413</f>
        <v>Nip. 19800222 201101 1 006</v>
      </c>
      <c r="Q525" s="109"/>
      <c r="R525" s="109"/>
    </row>
    <row r="526" spans="2:19">
      <c r="B526" s="109"/>
      <c r="C526" s="109"/>
      <c r="D526" s="109"/>
      <c r="E526" s="109"/>
      <c r="F526" s="108"/>
      <c r="G526" s="109"/>
      <c r="H526" s="109"/>
      <c r="I526" s="109"/>
      <c r="J526" s="109"/>
      <c r="K526" s="109"/>
      <c r="L526" s="109"/>
      <c r="M526" s="109"/>
      <c r="N526" s="109"/>
      <c r="O526" s="128"/>
      <c r="P526" s="277"/>
      <c r="Q526" s="109"/>
      <c r="R526" s="109"/>
    </row>
    <row r="527" spans="2:19">
      <c r="B527" s="109"/>
      <c r="C527" s="109"/>
      <c r="D527" s="109"/>
      <c r="E527" s="109"/>
      <c r="F527" s="108"/>
      <c r="G527" s="109"/>
      <c r="H527" s="109"/>
      <c r="I527" s="109"/>
      <c r="J527" s="109"/>
      <c r="K527" s="109"/>
      <c r="L527" s="109"/>
      <c r="M527" s="109"/>
      <c r="N527" s="109"/>
      <c r="O527" s="128"/>
      <c r="P527" s="277"/>
      <c r="Q527" s="109"/>
      <c r="R527" s="109"/>
    </row>
    <row r="528" spans="2:19">
      <c r="B528" s="105" t="s">
        <v>47</v>
      </c>
      <c r="C528" s="106"/>
      <c r="D528" s="106"/>
      <c r="E528" s="107"/>
      <c r="F528" s="108"/>
      <c r="G528" s="109"/>
      <c r="H528" s="109"/>
      <c r="I528" s="109"/>
      <c r="J528" s="109"/>
      <c r="K528" s="109"/>
      <c r="L528" s="109"/>
      <c r="M528" s="109"/>
      <c r="N528" s="109"/>
      <c r="O528" s="109"/>
      <c r="P528" s="109"/>
      <c r="Q528" s="109"/>
      <c r="R528" s="109"/>
      <c r="S528" s="109"/>
    </row>
    <row r="529" spans="2:19">
      <c r="B529" s="110" t="s">
        <v>48</v>
      </c>
      <c r="C529" s="111"/>
      <c r="D529" s="111"/>
      <c r="E529" s="112"/>
      <c r="F529" s="108"/>
      <c r="G529" s="109"/>
      <c r="H529" s="109"/>
      <c r="I529" s="109"/>
      <c r="J529" s="109"/>
      <c r="K529" s="109"/>
      <c r="L529" s="109"/>
      <c r="M529" s="109"/>
      <c r="N529" s="109"/>
      <c r="O529" s="109"/>
      <c r="P529" s="109"/>
      <c r="Q529" s="109"/>
      <c r="R529" s="109"/>
      <c r="S529" s="109"/>
    </row>
    <row r="530" spans="2:19" ht="16.5">
      <c r="B530" s="109"/>
      <c r="C530" s="109"/>
      <c r="D530" s="109"/>
      <c r="E530" s="109"/>
      <c r="F530" s="108"/>
      <c r="G530" s="109"/>
      <c r="H530" s="407" t="s">
        <v>49</v>
      </c>
      <c r="I530" s="407"/>
      <c r="J530" s="407"/>
      <c r="K530" s="407"/>
      <c r="L530" s="113"/>
      <c r="M530" s="113"/>
      <c r="N530" s="109"/>
      <c r="O530" s="109"/>
      <c r="P530" s="109"/>
      <c r="Q530" s="109"/>
      <c r="R530" s="109"/>
    </row>
    <row r="531" spans="2:19" ht="16.5">
      <c r="B531" s="109"/>
      <c r="C531" s="109"/>
      <c r="D531" s="109"/>
      <c r="E531" s="109"/>
      <c r="F531" s="108"/>
      <c r="G531" s="109"/>
      <c r="H531" s="407" t="s">
        <v>50</v>
      </c>
      <c r="I531" s="407"/>
      <c r="J531" s="407"/>
      <c r="K531" s="407"/>
      <c r="L531" s="113"/>
      <c r="M531" s="113"/>
      <c r="N531" s="109"/>
      <c r="O531" s="109"/>
      <c r="P531" s="109"/>
      <c r="Q531" s="109"/>
      <c r="R531" s="109"/>
    </row>
    <row r="532" spans="2:19" ht="16.5">
      <c r="B532" s="109"/>
      <c r="C532" s="109"/>
      <c r="D532" s="109"/>
      <c r="E532" s="109"/>
      <c r="F532" s="108"/>
      <c r="G532" s="109"/>
      <c r="H532" s="407" t="str">
        <f>H477</f>
        <v>TAHUN ANGGARAN 2025</v>
      </c>
      <c r="I532" s="407"/>
      <c r="J532" s="407"/>
      <c r="K532" s="407"/>
      <c r="L532" s="113"/>
      <c r="M532" s="113"/>
      <c r="N532" s="109"/>
      <c r="O532" s="109"/>
      <c r="P532" s="109"/>
      <c r="Q532" s="109"/>
      <c r="R532" s="109"/>
    </row>
    <row r="533" spans="2:19" ht="16.5">
      <c r="B533" s="114" t="s">
        <v>52</v>
      </c>
      <c r="C533" s="114"/>
      <c r="D533" s="115" t="s">
        <v>3</v>
      </c>
      <c r="E533" s="109" t="s">
        <v>53</v>
      </c>
      <c r="F533" s="108"/>
      <c r="G533" s="109"/>
      <c r="H533" s="113"/>
      <c r="I533" s="113"/>
      <c r="J533" s="113"/>
      <c r="K533" s="113"/>
      <c r="L533" s="113"/>
      <c r="M533" s="113"/>
      <c r="N533" s="114"/>
      <c r="O533" s="114"/>
      <c r="P533" s="109"/>
      <c r="Q533" s="109"/>
      <c r="R533" s="109"/>
    </row>
    <row r="534" spans="2:19" ht="16.5">
      <c r="B534" s="184" t="s">
        <v>54</v>
      </c>
      <c r="C534" s="114"/>
      <c r="D534" s="115" t="s">
        <v>3</v>
      </c>
      <c r="E534" s="109" t="s">
        <v>158</v>
      </c>
      <c r="F534" s="108"/>
      <c r="G534" s="109"/>
      <c r="H534" s="113"/>
      <c r="I534" s="113"/>
      <c r="J534" s="113"/>
      <c r="K534" s="113"/>
      <c r="L534" s="113"/>
      <c r="M534" s="113"/>
      <c r="N534" s="114"/>
      <c r="O534" s="114"/>
      <c r="P534" s="109"/>
      <c r="Q534" s="109"/>
      <c r="R534" s="109"/>
    </row>
    <row r="535" spans="2:19" ht="53.25" customHeight="1">
      <c r="B535" s="184" t="s">
        <v>56</v>
      </c>
      <c r="C535" s="184"/>
      <c r="D535" s="185" t="s">
        <v>3</v>
      </c>
      <c r="E535" s="298" t="s">
        <v>159</v>
      </c>
      <c r="F535" s="207"/>
      <c r="G535" s="207"/>
      <c r="H535" s="207"/>
      <c r="I535" s="113"/>
      <c r="J535" s="113"/>
      <c r="K535" s="113"/>
      <c r="L535" s="113"/>
      <c r="M535" s="109"/>
      <c r="N535" s="109"/>
      <c r="O535" s="109"/>
      <c r="P535" s="114"/>
      <c r="Q535" s="114"/>
      <c r="R535" s="109"/>
    </row>
    <row r="536" spans="2:19">
      <c r="B536" s="114" t="s">
        <v>58</v>
      </c>
      <c r="C536" s="114"/>
      <c r="D536" s="115" t="s">
        <v>3</v>
      </c>
      <c r="E536" s="109" t="s">
        <v>59</v>
      </c>
      <c r="F536" s="108"/>
      <c r="G536" s="109"/>
      <c r="H536" s="109"/>
      <c r="I536" s="109"/>
      <c r="J536" s="109"/>
      <c r="K536" s="109"/>
      <c r="L536" s="109"/>
      <c r="M536" s="109"/>
      <c r="N536" s="109" t="str">
        <f>N323</f>
        <v>Keadaan Bulan Februari 2025</v>
      </c>
      <c r="O536" s="109"/>
      <c r="P536" s="109"/>
      <c r="Q536" s="109"/>
      <c r="R536" s="109"/>
    </row>
    <row r="537" spans="2:19" ht="15.75" thickBot="1">
      <c r="B537" s="114"/>
      <c r="C537" s="114"/>
      <c r="D537" s="114"/>
      <c r="E537" s="109"/>
      <c r="F537" s="108"/>
      <c r="G537" s="109"/>
      <c r="H537" s="109"/>
      <c r="I537" s="109"/>
      <c r="J537" s="109"/>
      <c r="K537" s="109"/>
      <c r="L537" s="109"/>
      <c r="M537" s="109"/>
      <c r="N537" s="109"/>
      <c r="O537" s="109"/>
      <c r="P537" s="108"/>
      <c r="Q537" s="108"/>
      <c r="R537" s="109"/>
    </row>
    <row r="538" spans="2:19" ht="42" customHeight="1" thickTop="1">
      <c r="B538" s="371" t="s">
        <v>61</v>
      </c>
      <c r="C538" s="386" t="s">
        <v>62</v>
      </c>
      <c r="D538" s="387"/>
      <c r="E538" s="388"/>
      <c r="F538" s="442" t="s">
        <v>63</v>
      </c>
      <c r="G538" s="374" t="s">
        <v>64</v>
      </c>
      <c r="H538" s="375"/>
      <c r="I538" s="349" t="s">
        <v>65</v>
      </c>
      <c r="J538" s="349" t="s">
        <v>66</v>
      </c>
      <c r="K538" s="349" t="s">
        <v>67</v>
      </c>
      <c r="L538" s="349" t="s">
        <v>68</v>
      </c>
      <c r="M538" s="408" t="s">
        <v>69</v>
      </c>
      <c r="N538" s="409"/>
      <c r="O538" s="408" t="s">
        <v>70</v>
      </c>
      <c r="P538" s="410"/>
      <c r="Q538" s="410"/>
      <c r="R538" s="449" t="s">
        <v>71</v>
      </c>
    </row>
    <row r="539" spans="2:19">
      <c r="B539" s="372"/>
      <c r="C539" s="389"/>
      <c r="D539" s="390"/>
      <c r="E539" s="391"/>
      <c r="F539" s="443"/>
      <c r="G539" s="347" t="s">
        <v>72</v>
      </c>
      <c r="H539" s="347" t="s">
        <v>73</v>
      </c>
      <c r="I539" s="411"/>
      <c r="J539" s="347"/>
      <c r="K539" s="347"/>
      <c r="L539" s="350"/>
      <c r="M539" s="347" t="s">
        <v>16</v>
      </c>
      <c r="N539" s="352" t="s">
        <v>15</v>
      </c>
      <c r="O539" s="352" t="s">
        <v>16</v>
      </c>
      <c r="P539" s="342" t="s">
        <v>15</v>
      </c>
      <c r="Q539" s="343"/>
      <c r="R539" s="450"/>
    </row>
    <row r="540" spans="2:19">
      <c r="B540" s="373"/>
      <c r="C540" s="392"/>
      <c r="D540" s="393"/>
      <c r="E540" s="394"/>
      <c r="F540" s="444"/>
      <c r="G540" s="348"/>
      <c r="H540" s="348"/>
      <c r="I540" s="412"/>
      <c r="J540" s="348"/>
      <c r="K540" s="348"/>
      <c r="L540" s="351"/>
      <c r="M540" s="412"/>
      <c r="N540" s="348"/>
      <c r="O540" s="348"/>
      <c r="P540" s="130" t="s">
        <v>74</v>
      </c>
      <c r="Q540" s="157" t="s">
        <v>18</v>
      </c>
      <c r="R540" s="450"/>
    </row>
    <row r="541" spans="2:19">
      <c r="B541" s="118">
        <v>1</v>
      </c>
      <c r="C541" s="344">
        <v>2</v>
      </c>
      <c r="D541" s="345"/>
      <c r="E541" s="346"/>
      <c r="F541" s="120">
        <v>3</v>
      </c>
      <c r="G541" s="121">
        <v>4</v>
      </c>
      <c r="H541" s="121">
        <v>5</v>
      </c>
      <c r="I541" s="121">
        <v>6</v>
      </c>
      <c r="J541" s="121">
        <v>7</v>
      </c>
      <c r="K541" s="121">
        <v>8</v>
      </c>
      <c r="L541" s="121">
        <v>9</v>
      </c>
      <c r="M541" s="121">
        <v>10</v>
      </c>
      <c r="N541" s="121">
        <v>11</v>
      </c>
      <c r="O541" s="121">
        <v>12</v>
      </c>
      <c r="P541" s="121">
        <v>13</v>
      </c>
      <c r="Q541" s="119">
        <v>14</v>
      </c>
      <c r="R541" s="158">
        <v>15</v>
      </c>
    </row>
    <row r="542" spans="2:19">
      <c r="B542" s="167">
        <v>1</v>
      </c>
      <c r="C542" s="437" t="s">
        <v>75</v>
      </c>
      <c r="D542" s="438"/>
      <c r="E542" s="439"/>
      <c r="F542" s="123"/>
      <c r="G542" s="358" t="s">
        <v>76</v>
      </c>
      <c r="H542" s="358" t="s">
        <v>77</v>
      </c>
      <c r="I542" s="208">
        <v>522500</v>
      </c>
      <c r="J542" s="132" t="s">
        <v>78</v>
      </c>
      <c r="K542" s="133" t="s">
        <v>78</v>
      </c>
      <c r="L542" s="209">
        <f>I542/I547*100</f>
        <v>5.3395329824740694</v>
      </c>
      <c r="M542" s="210">
        <f t="shared" ref="M542:M546" si="46">P542/I542*100</f>
        <v>0</v>
      </c>
      <c r="N542" s="211">
        <f t="shared" ref="N542:N546" si="47">P542/I542</f>
        <v>0</v>
      </c>
      <c r="O542" s="211">
        <f t="shared" ref="O542:O546" si="48">L542*M542/100</f>
        <v>0</v>
      </c>
      <c r="P542" s="208"/>
      <c r="Q542" s="215">
        <f t="shared" ref="Q542:Q546" si="49">L542*M542/100</f>
        <v>0</v>
      </c>
      <c r="R542" s="160">
        <f t="shared" ref="R542:R546" si="50">I542-P542</f>
        <v>522500</v>
      </c>
    </row>
    <row r="543" spans="2:19">
      <c r="B543" s="122">
        <v>2</v>
      </c>
      <c r="C543" s="116" t="s">
        <v>87</v>
      </c>
      <c r="D543" s="109"/>
      <c r="E543" s="117"/>
      <c r="F543" s="123"/>
      <c r="G543" s="401"/>
      <c r="H543" s="401"/>
      <c r="I543" s="208">
        <v>636000</v>
      </c>
      <c r="J543" s="212"/>
      <c r="K543" s="137" t="s">
        <v>78</v>
      </c>
      <c r="L543" s="213">
        <f>I543/I547*100</f>
        <v>6.4994123958918806</v>
      </c>
      <c r="M543" s="210">
        <f t="shared" si="46"/>
        <v>0</v>
      </c>
      <c r="N543" s="211">
        <f t="shared" si="47"/>
        <v>0</v>
      </c>
      <c r="O543" s="211">
        <f t="shared" si="48"/>
        <v>0</v>
      </c>
      <c r="P543" s="208"/>
      <c r="Q543" s="215">
        <f t="shared" si="49"/>
        <v>0</v>
      </c>
      <c r="R543" s="160">
        <f t="shared" si="50"/>
        <v>636000</v>
      </c>
    </row>
    <row r="544" spans="2:19">
      <c r="B544" s="167">
        <v>3</v>
      </c>
      <c r="C544" s="116" t="s">
        <v>88</v>
      </c>
      <c r="D544" s="109"/>
      <c r="E544" s="117"/>
      <c r="F544" s="123"/>
      <c r="G544" s="401"/>
      <c r="H544" s="401"/>
      <c r="I544" s="208">
        <v>452000</v>
      </c>
      <c r="J544" s="132"/>
      <c r="K544" s="137" t="s">
        <v>78</v>
      </c>
      <c r="L544" s="209">
        <f>I544/I547*100</f>
        <v>4.6190792499105822</v>
      </c>
      <c r="M544" s="210">
        <f t="shared" si="46"/>
        <v>0</v>
      </c>
      <c r="N544" s="211">
        <f t="shared" si="47"/>
        <v>0</v>
      </c>
      <c r="O544" s="211">
        <f t="shared" si="48"/>
        <v>0</v>
      </c>
      <c r="P544" s="208"/>
      <c r="Q544" s="215">
        <f t="shared" si="49"/>
        <v>0</v>
      </c>
      <c r="R544" s="160">
        <f t="shared" si="50"/>
        <v>452000</v>
      </c>
    </row>
    <row r="545" spans="2:18">
      <c r="B545" s="167">
        <v>5</v>
      </c>
      <c r="C545" s="116" t="s">
        <v>79</v>
      </c>
      <c r="D545" s="109"/>
      <c r="E545" s="117"/>
      <c r="F545" s="123"/>
      <c r="G545" s="401"/>
      <c r="H545" s="401"/>
      <c r="I545" s="208">
        <v>5175000</v>
      </c>
      <c r="J545" s="132"/>
      <c r="K545" s="137"/>
      <c r="L545" s="209">
        <f>I545/I547*100</f>
        <v>52.884369730724032</v>
      </c>
      <c r="M545" s="210">
        <f t="shared" si="46"/>
        <v>0</v>
      </c>
      <c r="N545" s="211">
        <f t="shared" si="47"/>
        <v>0</v>
      </c>
      <c r="O545" s="211">
        <f t="shared" si="48"/>
        <v>0</v>
      </c>
      <c r="P545" s="208"/>
      <c r="Q545" s="215">
        <f t="shared" si="49"/>
        <v>0</v>
      </c>
      <c r="R545" s="160">
        <f t="shared" si="50"/>
        <v>5175000</v>
      </c>
    </row>
    <row r="546" spans="2:18">
      <c r="B546" s="167">
        <v>6</v>
      </c>
      <c r="C546" s="116" t="s">
        <v>89</v>
      </c>
      <c r="D546" s="109"/>
      <c r="E546" s="117"/>
      <c r="F546" s="123"/>
      <c r="G546" s="401"/>
      <c r="H546" s="401"/>
      <c r="I546" s="131">
        <v>3000000</v>
      </c>
      <c r="J546" s="132"/>
      <c r="K546" s="137"/>
      <c r="L546" s="209">
        <f>I546/I547*100</f>
        <v>30.657605640999435</v>
      </c>
      <c r="M546" s="210">
        <f t="shared" si="46"/>
        <v>0</v>
      </c>
      <c r="N546" s="211">
        <f t="shared" si="47"/>
        <v>0</v>
      </c>
      <c r="O546" s="211">
        <f t="shared" si="48"/>
        <v>0</v>
      </c>
      <c r="P546" s="214"/>
      <c r="Q546" s="215">
        <f t="shared" si="49"/>
        <v>0</v>
      </c>
      <c r="R546" s="160">
        <f t="shared" si="50"/>
        <v>3000000</v>
      </c>
    </row>
    <row r="547" spans="2:18" ht="21" thickBot="1">
      <c r="B547" s="363" t="s">
        <v>80</v>
      </c>
      <c r="C547" s="364"/>
      <c r="D547" s="364"/>
      <c r="E547" s="364"/>
      <c r="F547" s="364"/>
      <c r="G547" s="364"/>
      <c r="H547" s="365"/>
      <c r="I547" s="140">
        <f>SUM(I542:I546)</f>
        <v>9785500</v>
      </c>
      <c r="J547" s="141" t="s">
        <v>81</v>
      </c>
      <c r="K547" s="142"/>
      <c r="L547" s="143">
        <f>SUM(L542:L546)</f>
        <v>100</v>
      </c>
      <c r="M547" s="144"/>
      <c r="N547" s="144">
        <f>SUM(N542:N546)</f>
        <v>0</v>
      </c>
      <c r="O547" s="144">
        <f>SUM(O542:O546)</f>
        <v>0</v>
      </c>
      <c r="P547" s="145">
        <f>SUM(P542:P546)</f>
        <v>0</v>
      </c>
      <c r="Q547" s="163">
        <f>SUM(Q542:Q546)</f>
        <v>0</v>
      </c>
      <c r="R547" s="164">
        <f>SUM(R542:R546)</f>
        <v>9785500</v>
      </c>
    </row>
    <row r="548" spans="2:18" ht="15.75" thickTop="1">
      <c r="B548" s="109"/>
      <c r="C548" s="109"/>
      <c r="D548" s="109"/>
      <c r="E548" s="109"/>
      <c r="F548" s="108"/>
      <c r="G548" s="109"/>
      <c r="H548" s="109"/>
      <c r="I548" s="109"/>
      <c r="J548" s="109"/>
      <c r="K548" s="109"/>
      <c r="L548" s="109"/>
      <c r="M548" s="109"/>
      <c r="N548" s="109"/>
      <c r="O548" s="109"/>
      <c r="P548" s="109"/>
      <c r="Q548" s="109"/>
      <c r="R548" s="109"/>
    </row>
    <row r="549" spans="2:18">
      <c r="B549" s="109"/>
      <c r="C549" s="109"/>
      <c r="D549" s="109"/>
      <c r="E549" s="109"/>
      <c r="F549" s="108"/>
      <c r="G549" s="109"/>
      <c r="H549" s="109"/>
      <c r="I549" s="146"/>
      <c r="J549" s="109"/>
      <c r="K549" s="109"/>
      <c r="L549" s="109"/>
      <c r="M549" s="109"/>
      <c r="N549" s="109"/>
      <c r="O549" s="128"/>
      <c r="P549" s="128" t="str">
        <f>P493</f>
        <v>Polebunging, 28 Februari 2025</v>
      </c>
      <c r="Q549" s="109"/>
      <c r="R549" s="109"/>
    </row>
    <row r="550" spans="2:18">
      <c r="B550" s="109"/>
      <c r="C550" s="109"/>
      <c r="D550" s="109"/>
      <c r="E550" s="109"/>
      <c r="F550" s="108"/>
      <c r="G550" s="109"/>
      <c r="H550" s="109"/>
      <c r="I550" s="109"/>
      <c r="J550" s="109"/>
      <c r="K550" s="109"/>
      <c r="L550" s="109"/>
      <c r="M550" s="109"/>
      <c r="N550" s="109"/>
      <c r="O550" s="147"/>
      <c r="P550" s="147" t="s">
        <v>83</v>
      </c>
      <c r="Q550" s="109"/>
      <c r="R550" s="109"/>
    </row>
    <row r="551" spans="2:18">
      <c r="B551" s="109"/>
      <c r="C551" s="109"/>
      <c r="D551" s="109"/>
      <c r="E551" s="109"/>
      <c r="F551" s="108"/>
      <c r="G551" s="109"/>
      <c r="H551" s="109"/>
      <c r="I551" s="146"/>
      <c r="J551" s="109"/>
      <c r="K551" s="109"/>
      <c r="L551" s="109"/>
      <c r="M551" s="109"/>
      <c r="N551" s="109"/>
      <c r="O551" s="147"/>
      <c r="P551" s="147"/>
      <c r="Q551" s="109"/>
      <c r="R551" s="109"/>
    </row>
    <row r="552" spans="2:18">
      <c r="B552" s="109"/>
      <c r="C552" s="109"/>
      <c r="D552" s="109"/>
      <c r="E552" s="109"/>
      <c r="F552" s="108"/>
      <c r="G552" s="109"/>
      <c r="H552" s="109"/>
      <c r="I552" s="109"/>
      <c r="J552" s="109"/>
      <c r="K552" s="109"/>
      <c r="L552" s="109"/>
      <c r="M552" s="109"/>
      <c r="N552" s="109"/>
      <c r="O552" s="147"/>
      <c r="P552" s="147"/>
      <c r="Q552" s="109"/>
      <c r="R552" s="109"/>
    </row>
    <row r="553" spans="2:18">
      <c r="B553" s="109"/>
      <c r="C553" s="109"/>
      <c r="D553" s="109"/>
      <c r="E553" s="109"/>
      <c r="F553" s="108"/>
      <c r="G553" s="109"/>
      <c r="H553" s="109"/>
      <c r="I553" s="109"/>
      <c r="J553" s="109"/>
      <c r="K553" s="109"/>
      <c r="L553" s="109"/>
      <c r="M553" s="109"/>
      <c r="N553" s="109"/>
      <c r="O553" s="109"/>
      <c r="P553" s="109"/>
      <c r="Q553" s="109"/>
      <c r="R553" s="109"/>
    </row>
    <row r="554" spans="2:18">
      <c r="B554" s="109"/>
      <c r="C554" s="109"/>
      <c r="D554" s="109"/>
      <c r="E554" s="109"/>
      <c r="F554" s="108"/>
      <c r="G554" s="109"/>
      <c r="H554" s="109"/>
      <c r="I554" s="109"/>
      <c r="J554" s="109"/>
      <c r="K554" s="109"/>
      <c r="L554" s="109"/>
      <c r="M554" s="109"/>
      <c r="N554" s="109"/>
      <c r="O554" s="148"/>
      <c r="P554" s="148" t="s">
        <v>160</v>
      </c>
      <c r="Q554" s="109"/>
      <c r="R554" s="109"/>
    </row>
    <row r="555" spans="2:18">
      <c r="B555" s="109"/>
      <c r="C555" s="109"/>
      <c r="D555" s="109"/>
      <c r="E555" s="109"/>
      <c r="F555" s="108"/>
      <c r="G555" s="109"/>
      <c r="H555" s="109"/>
      <c r="I555" s="109"/>
      <c r="J555" s="109"/>
      <c r="K555" s="109"/>
      <c r="L555" s="109"/>
      <c r="M555" s="109"/>
      <c r="N555" s="109"/>
      <c r="O555" s="128"/>
      <c r="P555" s="276" t="s">
        <v>161</v>
      </c>
      <c r="Q555" s="109"/>
      <c r="R555" s="109"/>
    </row>
    <row r="556" spans="2:18">
      <c r="B556" s="105" t="s">
        <v>47</v>
      </c>
      <c r="C556" s="106"/>
      <c r="D556" s="106"/>
      <c r="E556" s="107"/>
      <c r="F556" s="108"/>
      <c r="G556" s="109"/>
      <c r="H556" s="109"/>
      <c r="I556" s="109"/>
      <c r="J556" s="109"/>
      <c r="K556" s="109"/>
      <c r="L556" s="109"/>
      <c r="M556" s="109"/>
      <c r="N556" s="109"/>
      <c r="O556" s="109"/>
      <c r="P556" s="109"/>
      <c r="Q556" s="109"/>
      <c r="R556" s="109"/>
    </row>
    <row r="557" spans="2:18">
      <c r="B557" s="110" t="s">
        <v>48</v>
      </c>
      <c r="C557" s="111"/>
      <c r="D557" s="111"/>
      <c r="E557" s="112"/>
      <c r="F557" s="108"/>
      <c r="G557" s="109"/>
      <c r="H557" s="109"/>
      <c r="I557" s="109"/>
      <c r="J557" s="109"/>
      <c r="K557" s="109"/>
      <c r="L557" s="109"/>
      <c r="M557" s="109"/>
      <c r="N557" s="109"/>
      <c r="O557" s="109"/>
      <c r="P557" s="109"/>
      <c r="Q557" s="109"/>
      <c r="R557" s="109"/>
    </row>
    <row r="558" spans="2:18" ht="16.5">
      <c r="B558" s="109"/>
      <c r="C558" s="109"/>
      <c r="D558" s="109"/>
      <c r="E558" s="109"/>
      <c r="F558" s="108"/>
      <c r="G558" s="109"/>
      <c r="H558" s="407" t="s">
        <v>49</v>
      </c>
      <c r="I558" s="407"/>
      <c r="J558" s="407"/>
      <c r="K558" s="407"/>
      <c r="L558" s="113"/>
      <c r="M558" s="113"/>
      <c r="N558" s="109"/>
      <c r="O558" s="109"/>
      <c r="P558" s="109"/>
      <c r="Q558" s="109"/>
      <c r="R558" s="109"/>
    </row>
    <row r="559" spans="2:18" ht="16.5">
      <c r="B559" s="109"/>
      <c r="C559" s="109"/>
      <c r="D559" s="109"/>
      <c r="E559" s="109"/>
      <c r="F559" s="108"/>
      <c r="G559" s="109"/>
      <c r="H559" s="407" t="s">
        <v>50</v>
      </c>
      <c r="I559" s="407"/>
      <c r="J559" s="407"/>
      <c r="K559" s="407"/>
      <c r="L559" s="113"/>
      <c r="M559" s="113"/>
      <c r="N559" s="109"/>
      <c r="O559" s="109"/>
      <c r="P559" s="109"/>
      <c r="Q559" s="109"/>
      <c r="R559" s="109"/>
    </row>
    <row r="560" spans="2:18" ht="16.5">
      <c r="B560" s="109"/>
      <c r="C560" s="109"/>
      <c r="D560" s="109"/>
      <c r="E560" s="109"/>
      <c r="F560" s="108"/>
      <c r="G560" s="109"/>
      <c r="H560" s="407" t="s">
        <v>247</v>
      </c>
      <c r="I560" s="407"/>
      <c r="J560" s="407"/>
      <c r="K560" s="407"/>
      <c r="L560" s="113"/>
      <c r="M560" s="113"/>
      <c r="N560" s="109"/>
      <c r="O560" s="109"/>
      <c r="P560" s="109"/>
      <c r="Q560" s="109"/>
      <c r="R560" s="109"/>
    </row>
    <row r="561" spans="2:18" ht="16.5">
      <c r="B561" s="114" t="s">
        <v>52</v>
      </c>
      <c r="C561" s="114"/>
      <c r="D561" s="115" t="s">
        <v>3</v>
      </c>
      <c r="E561" s="109" t="s">
        <v>53</v>
      </c>
      <c r="F561" s="108"/>
      <c r="G561" s="109"/>
      <c r="H561" s="113"/>
      <c r="I561" s="113"/>
      <c r="J561" s="113"/>
      <c r="K561" s="113"/>
      <c r="L561" s="113"/>
      <c r="M561" s="113"/>
      <c r="N561" s="114"/>
      <c r="O561" s="114"/>
      <c r="P561" s="109"/>
      <c r="Q561" s="109"/>
      <c r="R561" s="109"/>
    </row>
    <row r="562" spans="2:18" ht="16.5">
      <c r="B562" s="184" t="s">
        <v>54</v>
      </c>
      <c r="C562" s="114"/>
      <c r="D562" s="115" t="s">
        <v>3</v>
      </c>
      <c r="E562" s="109" t="s">
        <v>162</v>
      </c>
      <c r="F562" s="108"/>
      <c r="G562" s="109"/>
      <c r="H562" s="113"/>
      <c r="I562" s="113"/>
      <c r="J562" s="113"/>
      <c r="K562" s="113"/>
      <c r="L562" s="113"/>
      <c r="M562" s="113"/>
      <c r="N562" s="114"/>
      <c r="O562" s="114"/>
      <c r="P562" s="109"/>
      <c r="Q562" s="109"/>
      <c r="R562" s="109"/>
    </row>
    <row r="563" spans="2:18" ht="72.599999999999994" customHeight="1">
      <c r="B563" s="184" t="s">
        <v>56</v>
      </c>
      <c r="C563" s="184"/>
      <c r="D563" s="185" t="s">
        <v>3</v>
      </c>
      <c r="E563" s="421" t="s">
        <v>163</v>
      </c>
      <c r="F563" s="421"/>
      <c r="G563" s="421"/>
      <c r="H563" s="207"/>
      <c r="I563" s="113"/>
      <c r="J563" s="113"/>
      <c r="K563" s="113"/>
      <c r="L563" s="113"/>
      <c r="M563" s="109"/>
      <c r="N563" s="109"/>
      <c r="O563" s="109"/>
      <c r="P563" s="114"/>
      <c r="Q563" s="114"/>
      <c r="R563" s="109"/>
    </row>
    <row r="564" spans="2:18">
      <c r="B564" s="114" t="s">
        <v>58</v>
      </c>
      <c r="C564" s="114"/>
      <c r="D564" s="115" t="s">
        <v>3</v>
      </c>
      <c r="E564" s="109" t="s">
        <v>59</v>
      </c>
      <c r="F564" s="108"/>
      <c r="G564" s="109"/>
      <c r="H564" s="109"/>
      <c r="I564" s="109"/>
      <c r="J564" s="109"/>
      <c r="K564" s="109"/>
      <c r="L564" s="109"/>
      <c r="M564" s="109"/>
      <c r="N564" s="109" t="str">
        <f>N426</f>
        <v>Keadaan Bulan Februari 2025</v>
      </c>
      <c r="O564" s="109"/>
      <c r="P564" s="109"/>
      <c r="Q564" s="109"/>
      <c r="R564" s="109"/>
    </row>
    <row r="565" spans="2:18" ht="15.75" thickBot="1">
      <c r="B565" s="114"/>
      <c r="C565" s="114"/>
      <c r="D565" s="114"/>
      <c r="E565" s="109"/>
      <c r="F565" s="108"/>
      <c r="G565" s="109"/>
      <c r="H565" s="109"/>
      <c r="I565" s="109"/>
      <c r="J565" s="109"/>
      <c r="K565" s="109"/>
      <c r="L565" s="109"/>
      <c r="M565" s="109"/>
      <c r="N565" s="109"/>
      <c r="O565" s="109"/>
      <c r="P565" s="108"/>
      <c r="Q565" s="108"/>
      <c r="R565" s="109"/>
    </row>
    <row r="566" spans="2:18" ht="15.75" thickTop="1">
      <c r="B566" s="371" t="s">
        <v>61</v>
      </c>
      <c r="C566" s="386" t="s">
        <v>62</v>
      </c>
      <c r="D566" s="387"/>
      <c r="E566" s="388"/>
      <c r="F566" s="442" t="s">
        <v>63</v>
      </c>
      <c r="G566" s="374" t="s">
        <v>64</v>
      </c>
      <c r="H566" s="375"/>
      <c r="I566" s="349" t="s">
        <v>65</v>
      </c>
      <c r="J566" s="349" t="s">
        <v>66</v>
      </c>
      <c r="K566" s="349" t="s">
        <v>67</v>
      </c>
      <c r="L566" s="349" t="s">
        <v>68</v>
      </c>
      <c r="M566" s="408" t="s">
        <v>69</v>
      </c>
      <c r="N566" s="409"/>
      <c r="O566" s="408" t="s">
        <v>70</v>
      </c>
      <c r="P566" s="410"/>
      <c r="Q566" s="410"/>
      <c r="R566" s="449" t="s">
        <v>71</v>
      </c>
    </row>
    <row r="567" spans="2:18">
      <c r="B567" s="372"/>
      <c r="C567" s="389"/>
      <c r="D567" s="390"/>
      <c r="E567" s="391"/>
      <c r="F567" s="443"/>
      <c r="G567" s="347" t="s">
        <v>72</v>
      </c>
      <c r="H567" s="347" t="s">
        <v>73</v>
      </c>
      <c r="I567" s="411"/>
      <c r="J567" s="347"/>
      <c r="K567" s="347"/>
      <c r="L567" s="350"/>
      <c r="M567" s="347" t="s">
        <v>16</v>
      </c>
      <c r="N567" s="352" t="s">
        <v>15</v>
      </c>
      <c r="O567" s="352" t="s">
        <v>16</v>
      </c>
      <c r="P567" s="342" t="s">
        <v>15</v>
      </c>
      <c r="Q567" s="343"/>
      <c r="R567" s="450"/>
    </row>
    <row r="568" spans="2:18">
      <c r="B568" s="373"/>
      <c r="C568" s="392"/>
      <c r="D568" s="393"/>
      <c r="E568" s="394"/>
      <c r="F568" s="444"/>
      <c r="G568" s="348"/>
      <c r="H568" s="348"/>
      <c r="I568" s="412"/>
      <c r="J568" s="348"/>
      <c r="K568" s="348"/>
      <c r="L568" s="351"/>
      <c r="M568" s="412"/>
      <c r="N568" s="348"/>
      <c r="O568" s="348"/>
      <c r="P568" s="130" t="s">
        <v>74</v>
      </c>
      <c r="Q568" s="157" t="s">
        <v>18</v>
      </c>
      <c r="R568" s="450"/>
    </row>
    <row r="569" spans="2:18">
      <c r="B569" s="118">
        <v>1</v>
      </c>
      <c r="C569" s="344">
        <v>2</v>
      </c>
      <c r="D569" s="345"/>
      <c r="E569" s="346"/>
      <c r="F569" s="120">
        <v>3</v>
      </c>
      <c r="G569" s="121">
        <v>4</v>
      </c>
      <c r="H569" s="121">
        <v>5</v>
      </c>
      <c r="I569" s="121">
        <v>6</v>
      </c>
      <c r="J569" s="121">
        <v>7</v>
      </c>
      <c r="K569" s="121">
        <v>8</v>
      </c>
      <c r="L569" s="121">
        <v>9</v>
      </c>
      <c r="M569" s="121">
        <v>10</v>
      </c>
      <c r="N569" s="121">
        <v>11</v>
      </c>
      <c r="O569" s="121">
        <v>12</v>
      </c>
      <c r="P569" s="121">
        <v>13</v>
      </c>
      <c r="Q569" s="119">
        <v>14</v>
      </c>
      <c r="R569" s="158">
        <v>15</v>
      </c>
    </row>
    <row r="570" spans="2:18">
      <c r="B570" s="167">
        <v>1</v>
      </c>
      <c r="C570" s="437" t="s">
        <v>75</v>
      </c>
      <c r="D570" s="438"/>
      <c r="E570" s="439"/>
      <c r="F570" s="123"/>
      <c r="G570" s="358" t="s">
        <v>76</v>
      </c>
      <c r="H570" s="358" t="s">
        <v>77</v>
      </c>
      <c r="I570" s="216">
        <v>1822300</v>
      </c>
      <c r="J570" s="217" t="s">
        <v>78</v>
      </c>
      <c r="K570" s="133" t="s">
        <v>78</v>
      </c>
      <c r="L570" s="218">
        <f>I570/I579*100</f>
        <v>3.0204184463814814</v>
      </c>
      <c r="M570" s="219">
        <f>P570/I570*100</f>
        <v>0</v>
      </c>
      <c r="N570" s="220">
        <f>P570/I570</f>
        <v>0</v>
      </c>
      <c r="O570" s="220">
        <f>L570*M570/100</f>
        <v>0</v>
      </c>
      <c r="P570" s="216"/>
      <c r="Q570" s="221">
        <f>L570*M570/100</f>
        <v>0</v>
      </c>
      <c r="R570" s="205">
        <f>I570-P570</f>
        <v>1822300</v>
      </c>
    </row>
    <row r="571" spans="2:18" ht="12.75" customHeight="1">
      <c r="B571" s="167"/>
      <c r="C571" s="413" t="s">
        <v>164</v>
      </c>
      <c r="D571" s="414"/>
      <c r="E571" s="415"/>
      <c r="F571" s="123"/>
      <c r="G571" s="401"/>
      <c r="H571" s="401"/>
      <c r="I571" s="208">
        <v>1147200</v>
      </c>
      <c r="J571" s="132"/>
      <c r="K571" s="137"/>
      <c r="L571" s="213">
        <v>1.8</v>
      </c>
      <c r="M571" s="210">
        <v>100</v>
      </c>
      <c r="N571" s="211">
        <v>1</v>
      </c>
      <c r="O571" s="211">
        <v>1.8</v>
      </c>
      <c r="P571" s="208"/>
      <c r="Q571" s="215">
        <v>1.8</v>
      </c>
      <c r="R571" s="205">
        <f>I571-P571</f>
        <v>1147200</v>
      </c>
    </row>
    <row r="572" spans="2:18" ht="12.75" customHeight="1">
      <c r="B572" s="167">
        <v>2</v>
      </c>
      <c r="C572" s="413" t="s">
        <v>131</v>
      </c>
      <c r="D572" s="414"/>
      <c r="E572" s="415"/>
      <c r="F572" s="123"/>
      <c r="G572" s="401"/>
      <c r="H572" s="401"/>
      <c r="I572" s="208">
        <v>578700</v>
      </c>
      <c r="J572" s="132" t="s">
        <v>78</v>
      </c>
      <c r="K572" s="137" t="s">
        <v>78</v>
      </c>
      <c r="L572" s="213">
        <f>I572/I579*100</f>
        <v>0.95918133947262429</v>
      </c>
      <c r="M572" s="210">
        <f t="shared" ref="M572:M573" si="51">P572/I572*100</f>
        <v>0</v>
      </c>
      <c r="N572" s="211">
        <f t="shared" ref="N572:N573" si="52">P572/I572</f>
        <v>0</v>
      </c>
      <c r="O572" s="211">
        <f t="shared" ref="O572:O573" si="53">L572*M572/100</f>
        <v>0</v>
      </c>
      <c r="P572" s="208"/>
      <c r="Q572" s="215">
        <f t="shared" ref="Q572:Q573" si="54">L572*M572/100</f>
        <v>0</v>
      </c>
      <c r="R572" s="160">
        <f t="shared" ref="R572:R573" si="55">I572-P572</f>
        <v>578700</v>
      </c>
    </row>
    <row r="573" spans="2:18">
      <c r="B573" s="122">
        <v>3</v>
      </c>
      <c r="C573" s="116" t="s">
        <v>165</v>
      </c>
      <c r="D573" s="109"/>
      <c r="E573" s="117"/>
      <c r="F573" s="123"/>
      <c r="G573" s="401"/>
      <c r="H573" s="401"/>
      <c r="I573" s="208">
        <v>1059500</v>
      </c>
      <c r="J573" s="132" t="s">
        <v>78</v>
      </c>
      <c r="K573" s="137" t="s">
        <v>78</v>
      </c>
      <c r="L573" s="209">
        <f>I573/I579*100</f>
        <v>1.7560957822209184</v>
      </c>
      <c r="M573" s="210">
        <f t="shared" si="51"/>
        <v>0</v>
      </c>
      <c r="N573" s="211">
        <f t="shared" si="52"/>
        <v>0</v>
      </c>
      <c r="O573" s="211">
        <f t="shared" si="53"/>
        <v>0</v>
      </c>
      <c r="P573" s="208"/>
      <c r="Q573" s="215">
        <f t="shared" si="54"/>
        <v>0</v>
      </c>
      <c r="R573" s="160">
        <f t="shared" si="55"/>
        <v>1059500</v>
      </c>
    </row>
    <row r="574" spans="2:18">
      <c r="B574" s="122">
        <v>4</v>
      </c>
      <c r="C574" s="116" t="s">
        <v>261</v>
      </c>
      <c r="D574" s="109"/>
      <c r="E574" s="117"/>
      <c r="F574" s="123"/>
      <c r="G574" s="401"/>
      <c r="H574" s="401"/>
      <c r="I574" s="208">
        <v>2400000</v>
      </c>
      <c r="J574" s="132"/>
      <c r="K574" s="137"/>
      <c r="L574" s="209"/>
      <c r="M574" s="210"/>
      <c r="N574" s="211"/>
      <c r="O574" s="211"/>
      <c r="P574" s="208"/>
      <c r="Q574" s="215"/>
      <c r="R574" s="160">
        <f>I574-P574</f>
        <v>2400000</v>
      </c>
    </row>
    <row r="575" spans="2:18">
      <c r="B575" s="122"/>
      <c r="C575" s="116" t="s">
        <v>262</v>
      </c>
      <c r="D575" s="109"/>
      <c r="E575" s="117"/>
      <c r="F575" s="123"/>
      <c r="G575" s="401"/>
      <c r="H575" s="401"/>
      <c r="I575" s="208">
        <v>4800000</v>
      </c>
      <c r="J575" s="132"/>
      <c r="K575" s="137"/>
      <c r="L575" s="209"/>
      <c r="M575" s="210"/>
      <c r="N575" s="211"/>
      <c r="O575" s="211"/>
      <c r="P575" s="208"/>
      <c r="Q575" s="215"/>
      <c r="R575" s="160">
        <f>I575-P574</f>
        <v>4800000</v>
      </c>
    </row>
    <row r="576" spans="2:18">
      <c r="B576" s="122"/>
      <c r="C576" s="116" t="s">
        <v>263</v>
      </c>
      <c r="D576" s="109"/>
      <c r="E576" s="117"/>
      <c r="F576" s="123"/>
      <c r="G576" s="401"/>
      <c r="H576" s="401"/>
      <c r="I576" s="208">
        <v>6900000</v>
      </c>
      <c r="J576" s="132"/>
      <c r="K576" s="137"/>
      <c r="L576" s="209"/>
      <c r="M576" s="210"/>
      <c r="N576" s="211"/>
      <c r="O576" s="211"/>
      <c r="P576" s="208"/>
      <c r="Q576" s="215"/>
      <c r="R576" s="160">
        <f>I576-P576</f>
        <v>6900000</v>
      </c>
    </row>
    <row r="577" spans="2:18">
      <c r="B577" s="122"/>
      <c r="C577" s="116" t="s">
        <v>264</v>
      </c>
      <c r="D577" s="109"/>
      <c r="E577" s="117"/>
      <c r="F577" s="123"/>
      <c r="G577" s="401"/>
      <c r="H577" s="401"/>
      <c r="I577" s="208">
        <v>20700000</v>
      </c>
      <c r="J577" s="132"/>
      <c r="K577" s="137"/>
      <c r="L577" s="209"/>
      <c r="M577" s="210"/>
      <c r="N577" s="211"/>
      <c r="O577" s="211"/>
      <c r="P577" s="208"/>
      <c r="Q577" s="215"/>
      <c r="R577" s="160">
        <f>I577-P577</f>
        <v>20700000</v>
      </c>
    </row>
    <row r="578" spans="2:18">
      <c r="B578" s="122"/>
      <c r="C578" s="116" t="s">
        <v>265</v>
      </c>
      <c r="D578" s="109"/>
      <c r="E578" s="117"/>
      <c r="F578" s="123"/>
      <c r="G578" s="401"/>
      <c r="H578" s="401"/>
      <c r="I578" s="208">
        <v>20925000</v>
      </c>
      <c r="J578" s="132"/>
      <c r="K578" s="137"/>
      <c r="L578" s="209"/>
      <c r="M578" s="210"/>
      <c r="N578" s="211"/>
      <c r="O578" s="211"/>
      <c r="P578" s="208"/>
      <c r="Q578" s="215"/>
      <c r="R578" s="160">
        <f>I578-P578</f>
        <v>20925000</v>
      </c>
    </row>
    <row r="579" spans="2:18" ht="21" thickBot="1">
      <c r="B579" s="363" t="s">
        <v>80</v>
      </c>
      <c r="C579" s="364"/>
      <c r="D579" s="364"/>
      <c r="E579" s="364"/>
      <c r="F579" s="364"/>
      <c r="G579" s="364"/>
      <c r="H579" s="365"/>
      <c r="I579" s="140">
        <f>SUM(I570:I578)</f>
        <v>60332700</v>
      </c>
      <c r="J579" s="141" t="s">
        <v>81</v>
      </c>
      <c r="K579" s="142"/>
      <c r="L579" s="143">
        <f>SUM(L570:L578)</f>
        <v>7.5356955680750239</v>
      </c>
      <c r="M579" s="144"/>
      <c r="N579" s="144">
        <f>SUM(N570:N578)</f>
        <v>1</v>
      </c>
      <c r="O579" s="144">
        <f>SUM(O570:O578)</f>
        <v>1.8</v>
      </c>
      <c r="P579" s="145">
        <f>SUM(P570:P578)</f>
        <v>0</v>
      </c>
      <c r="Q579" s="163">
        <f>SUM(Q570:Q578)</f>
        <v>1.8</v>
      </c>
      <c r="R579" s="164">
        <f>SUM(R570:R578)</f>
        <v>60332700</v>
      </c>
    </row>
    <row r="580" spans="2:18" ht="15.75" thickTop="1">
      <c r="B580" s="109"/>
      <c r="C580" s="109"/>
      <c r="D580" s="109"/>
      <c r="E580" s="109"/>
      <c r="F580" s="108"/>
      <c r="G580" s="109"/>
      <c r="H580" s="109"/>
      <c r="I580" s="109"/>
      <c r="J580" s="109"/>
      <c r="K580" s="109"/>
      <c r="L580" s="109"/>
      <c r="M580" s="109"/>
      <c r="N580" s="109"/>
      <c r="O580" s="109"/>
      <c r="P580" s="109"/>
      <c r="Q580" s="109"/>
      <c r="R580" s="109"/>
    </row>
    <row r="581" spans="2:18">
      <c r="B581" s="109"/>
      <c r="C581" s="109"/>
      <c r="D581" s="109"/>
      <c r="E581" s="109"/>
      <c r="F581" s="108"/>
      <c r="G581" s="109"/>
      <c r="H581" s="109"/>
      <c r="I581" s="146"/>
      <c r="J581" s="109"/>
      <c r="K581" s="109"/>
      <c r="L581" s="109"/>
      <c r="M581" s="109"/>
      <c r="N581" s="109"/>
      <c r="O581" s="128"/>
      <c r="P581" s="128" t="str">
        <f>P549</f>
        <v>Polebunging, 28 Februari 2025</v>
      </c>
      <c r="Q581" s="109"/>
      <c r="R581" s="109"/>
    </row>
    <row r="582" spans="2:18">
      <c r="B582" s="109"/>
      <c r="C582" s="109"/>
      <c r="D582" s="109"/>
      <c r="E582" s="109"/>
      <c r="F582" s="108"/>
      <c r="G582" s="109"/>
      <c r="H582" s="109"/>
      <c r="I582" s="109"/>
      <c r="J582" s="109"/>
      <c r="K582" s="109"/>
      <c r="L582" s="109"/>
      <c r="M582" s="109"/>
      <c r="N582" s="109"/>
      <c r="O582" s="147"/>
      <c r="P582" s="147" t="s">
        <v>83</v>
      </c>
      <c r="Q582" s="109"/>
      <c r="R582" s="109"/>
    </row>
    <row r="583" spans="2:18">
      <c r="B583" s="109"/>
      <c r="C583" s="109"/>
      <c r="D583" s="109"/>
      <c r="E583" s="109"/>
      <c r="F583" s="108"/>
      <c r="G583" s="109"/>
      <c r="H583" s="109"/>
      <c r="I583" s="146"/>
      <c r="J583" s="109"/>
      <c r="K583" s="109"/>
      <c r="L583" s="109"/>
      <c r="M583" s="109"/>
      <c r="N583" s="109"/>
      <c r="O583" s="147"/>
      <c r="P583" s="147"/>
      <c r="Q583" s="109"/>
      <c r="R583" s="109"/>
    </row>
    <row r="584" spans="2:18">
      <c r="B584" s="109"/>
      <c r="C584" s="109"/>
      <c r="D584" s="109"/>
      <c r="E584" s="109"/>
      <c r="F584" s="108"/>
      <c r="G584" s="109"/>
      <c r="H584" s="109"/>
      <c r="I584" s="109"/>
      <c r="J584" s="109"/>
      <c r="K584" s="109"/>
      <c r="L584" s="109"/>
      <c r="M584" s="109"/>
      <c r="N584" s="109"/>
      <c r="O584" s="147"/>
      <c r="P584" s="147"/>
      <c r="Q584" s="109"/>
      <c r="R584" s="109"/>
    </row>
    <row r="585" spans="2:18">
      <c r="B585" s="109"/>
      <c r="C585" s="109"/>
      <c r="D585" s="109"/>
      <c r="E585" s="109"/>
      <c r="F585" s="108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</row>
    <row r="586" spans="2:18">
      <c r="B586" s="109"/>
      <c r="C586" s="109"/>
      <c r="D586" s="109"/>
      <c r="E586" s="109"/>
      <c r="F586" s="108"/>
      <c r="G586" s="109"/>
      <c r="H586" s="109"/>
      <c r="I586" s="109"/>
      <c r="J586" s="109"/>
      <c r="K586" s="109"/>
      <c r="L586" s="109"/>
      <c r="M586" s="109"/>
      <c r="N586" s="109"/>
      <c r="O586" s="148"/>
      <c r="P586" s="148" t="s">
        <v>127</v>
      </c>
      <c r="Q586" s="109"/>
      <c r="R586" s="109"/>
    </row>
    <row r="587" spans="2:18">
      <c r="B587" s="109"/>
      <c r="C587" s="109"/>
      <c r="D587" s="109"/>
      <c r="E587" s="109"/>
      <c r="F587" s="108"/>
      <c r="G587" s="109"/>
      <c r="H587" s="109"/>
      <c r="I587" s="109"/>
      <c r="J587" s="109"/>
      <c r="K587" s="109"/>
      <c r="L587" s="109"/>
      <c r="M587" s="109"/>
      <c r="N587" s="109"/>
      <c r="O587" s="128"/>
      <c r="P587" s="277" t="s">
        <v>128</v>
      </c>
      <c r="Q587" s="109"/>
      <c r="R587" s="109"/>
    </row>
  </sheetData>
  <mergeCells count="552">
    <mergeCell ref="B579:H579"/>
    <mergeCell ref="C569:E569"/>
    <mergeCell ref="C570:E570"/>
    <mergeCell ref="G570:G578"/>
    <mergeCell ref="H570:H578"/>
    <mergeCell ref="C571:E571"/>
    <mergeCell ref="C572:E572"/>
    <mergeCell ref="L566:L568"/>
    <mergeCell ref="M566:N566"/>
    <mergeCell ref="O566:Q566"/>
    <mergeCell ref="R566:R568"/>
    <mergeCell ref="G567:G568"/>
    <mergeCell ref="H567:H568"/>
    <mergeCell ref="M567:M568"/>
    <mergeCell ref="N567:N568"/>
    <mergeCell ref="O567:O568"/>
    <mergeCell ref="P567:Q567"/>
    <mergeCell ref="H559:K559"/>
    <mergeCell ref="H560:K560"/>
    <mergeCell ref="E563:G563"/>
    <mergeCell ref="B566:B568"/>
    <mergeCell ref="C566:E568"/>
    <mergeCell ref="F566:F568"/>
    <mergeCell ref="G566:H566"/>
    <mergeCell ref="I566:I568"/>
    <mergeCell ref="J566:J568"/>
    <mergeCell ref="K566:K568"/>
    <mergeCell ref="C541:E541"/>
    <mergeCell ref="C542:E542"/>
    <mergeCell ref="G542:G546"/>
    <mergeCell ref="H542:H546"/>
    <mergeCell ref="B547:H547"/>
    <mergeCell ref="H558:K558"/>
    <mergeCell ref="L538:L540"/>
    <mergeCell ref="M538:N538"/>
    <mergeCell ref="O538:Q538"/>
    <mergeCell ref="R538:R540"/>
    <mergeCell ref="G539:G540"/>
    <mergeCell ref="H539:H540"/>
    <mergeCell ref="M539:M540"/>
    <mergeCell ref="N539:N540"/>
    <mergeCell ref="O539:O540"/>
    <mergeCell ref="P539:Q539"/>
    <mergeCell ref="H532:K532"/>
    <mergeCell ref="B538:B540"/>
    <mergeCell ref="C538:E540"/>
    <mergeCell ref="F538:F540"/>
    <mergeCell ref="G538:H538"/>
    <mergeCell ref="I538:I540"/>
    <mergeCell ref="J538:J540"/>
    <mergeCell ref="K538:K540"/>
    <mergeCell ref="C513:E513"/>
    <mergeCell ref="G514:G516"/>
    <mergeCell ref="H514:H516"/>
    <mergeCell ref="B517:H517"/>
    <mergeCell ref="H530:K530"/>
    <mergeCell ref="H531:K531"/>
    <mergeCell ref="L510:L512"/>
    <mergeCell ref="M510:N510"/>
    <mergeCell ref="O510:Q510"/>
    <mergeCell ref="R510:R512"/>
    <mergeCell ref="G511:G512"/>
    <mergeCell ref="H511:H512"/>
    <mergeCell ref="M511:M512"/>
    <mergeCell ref="N511:N512"/>
    <mergeCell ref="O511:O512"/>
    <mergeCell ref="P511:Q511"/>
    <mergeCell ref="H503:K503"/>
    <mergeCell ref="H504:K504"/>
    <mergeCell ref="B510:B512"/>
    <mergeCell ref="C510:E512"/>
    <mergeCell ref="F510:F512"/>
    <mergeCell ref="G510:H510"/>
    <mergeCell ref="I510:I512"/>
    <mergeCell ref="J510:J512"/>
    <mergeCell ref="K510:K512"/>
    <mergeCell ref="C486:E486"/>
    <mergeCell ref="C487:E487"/>
    <mergeCell ref="G487:G490"/>
    <mergeCell ref="H487:H490"/>
    <mergeCell ref="B491:H491"/>
    <mergeCell ref="H502:K502"/>
    <mergeCell ref="L483:L485"/>
    <mergeCell ref="M483:N483"/>
    <mergeCell ref="O483:Q483"/>
    <mergeCell ref="R483:R485"/>
    <mergeCell ref="G484:G485"/>
    <mergeCell ref="H484:H485"/>
    <mergeCell ref="M484:M485"/>
    <mergeCell ref="N484:N485"/>
    <mergeCell ref="O484:O485"/>
    <mergeCell ref="P484:Q484"/>
    <mergeCell ref="H475:K475"/>
    <mergeCell ref="H476:K476"/>
    <mergeCell ref="H477:K477"/>
    <mergeCell ref="B483:B485"/>
    <mergeCell ref="C483:E485"/>
    <mergeCell ref="F483:F485"/>
    <mergeCell ref="G483:H483"/>
    <mergeCell ref="I483:I485"/>
    <mergeCell ref="J483:J485"/>
    <mergeCell ref="K483:K485"/>
    <mergeCell ref="P455:Q455"/>
    <mergeCell ref="C457:E457"/>
    <mergeCell ref="C458:E458"/>
    <mergeCell ref="G458:G463"/>
    <mergeCell ref="H458:H463"/>
    <mergeCell ref="B464:H464"/>
    <mergeCell ref="K454:K456"/>
    <mergeCell ref="L454:L456"/>
    <mergeCell ref="M454:N454"/>
    <mergeCell ref="O454:Q454"/>
    <mergeCell ref="R454:R456"/>
    <mergeCell ref="G455:G456"/>
    <mergeCell ref="H455:H456"/>
    <mergeCell ref="M455:M456"/>
    <mergeCell ref="N455:N456"/>
    <mergeCell ref="O455:O456"/>
    <mergeCell ref="B435:H435"/>
    <mergeCell ref="H446:K446"/>
    <mergeCell ref="H447:K447"/>
    <mergeCell ref="H448:K448"/>
    <mergeCell ref="B454:B456"/>
    <mergeCell ref="C454:E456"/>
    <mergeCell ref="F454:F456"/>
    <mergeCell ref="G454:H454"/>
    <mergeCell ref="I454:I456"/>
    <mergeCell ref="J454:J456"/>
    <mergeCell ref="C431:E431"/>
    <mergeCell ref="C432:E432"/>
    <mergeCell ref="G432:G434"/>
    <mergeCell ref="H432:H434"/>
    <mergeCell ref="C433:E433"/>
    <mergeCell ref="C434:E434"/>
    <mergeCell ref="G429:G430"/>
    <mergeCell ref="H429:H430"/>
    <mergeCell ref="M429:M430"/>
    <mergeCell ref="N429:N430"/>
    <mergeCell ref="O429:O430"/>
    <mergeCell ref="P429:Q429"/>
    <mergeCell ref="J428:J430"/>
    <mergeCell ref="K428:K430"/>
    <mergeCell ref="L428:L430"/>
    <mergeCell ref="M428:N428"/>
    <mergeCell ref="O428:Q428"/>
    <mergeCell ref="R428:R430"/>
    <mergeCell ref="B405:H405"/>
    <mergeCell ref="H420:K420"/>
    <mergeCell ref="H421:K421"/>
    <mergeCell ref="H422:K422"/>
    <mergeCell ref="E425:K425"/>
    <mergeCell ref="B428:B430"/>
    <mergeCell ref="C428:E430"/>
    <mergeCell ref="F428:F430"/>
    <mergeCell ref="G428:H428"/>
    <mergeCell ref="I428:I430"/>
    <mergeCell ref="P400:Q400"/>
    <mergeCell ref="C402:E402"/>
    <mergeCell ref="C403:E403"/>
    <mergeCell ref="G403:G404"/>
    <mergeCell ref="H403:H404"/>
    <mergeCell ref="C404:E404"/>
    <mergeCell ref="K399:K401"/>
    <mergeCell ref="L399:L401"/>
    <mergeCell ref="M399:N399"/>
    <mergeCell ref="O399:Q399"/>
    <mergeCell ref="R399:R401"/>
    <mergeCell ref="G400:G401"/>
    <mergeCell ref="H400:H401"/>
    <mergeCell ref="M400:M401"/>
    <mergeCell ref="N400:N401"/>
    <mergeCell ref="O400:O401"/>
    <mergeCell ref="H391:K391"/>
    <mergeCell ref="H392:K392"/>
    <mergeCell ref="H393:K393"/>
    <mergeCell ref="E396:K396"/>
    <mergeCell ref="B399:B401"/>
    <mergeCell ref="C399:E401"/>
    <mergeCell ref="F399:F401"/>
    <mergeCell ref="G399:H399"/>
    <mergeCell ref="I399:I401"/>
    <mergeCell ref="J399:J401"/>
    <mergeCell ref="C376:E376"/>
    <mergeCell ref="C377:E377"/>
    <mergeCell ref="G377:G378"/>
    <mergeCell ref="H377:H378"/>
    <mergeCell ref="C378:E378"/>
    <mergeCell ref="B379:H379"/>
    <mergeCell ref="L373:L375"/>
    <mergeCell ref="M373:N373"/>
    <mergeCell ref="O373:Q373"/>
    <mergeCell ref="R373:R375"/>
    <mergeCell ref="G374:G375"/>
    <mergeCell ref="H374:H375"/>
    <mergeCell ref="M374:M375"/>
    <mergeCell ref="N374:N375"/>
    <mergeCell ref="O374:O375"/>
    <mergeCell ref="P374:Q374"/>
    <mergeCell ref="E370:K370"/>
    <mergeCell ref="B373:B375"/>
    <mergeCell ref="C373:E375"/>
    <mergeCell ref="F373:F375"/>
    <mergeCell ref="G373:H373"/>
    <mergeCell ref="I373:I375"/>
    <mergeCell ref="J373:J375"/>
    <mergeCell ref="K373:K375"/>
    <mergeCell ref="C352:E352"/>
    <mergeCell ref="C353:E353"/>
    <mergeCell ref="B354:H354"/>
    <mergeCell ref="H365:K365"/>
    <mergeCell ref="H366:K366"/>
    <mergeCell ref="H367:K367"/>
    <mergeCell ref="L349:L351"/>
    <mergeCell ref="M349:N349"/>
    <mergeCell ref="O349:Q349"/>
    <mergeCell ref="R349:R351"/>
    <mergeCell ref="G350:G351"/>
    <mergeCell ref="H350:H351"/>
    <mergeCell ref="M350:M351"/>
    <mergeCell ref="N350:N351"/>
    <mergeCell ref="O350:O351"/>
    <mergeCell ref="P350:Q350"/>
    <mergeCell ref="E346:K346"/>
    <mergeCell ref="B349:B351"/>
    <mergeCell ref="C349:E351"/>
    <mergeCell ref="F349:F351"/>
    <mergeCell ref="G349:H349"/>
    <mergeCell ref="I349:I351"/>
    <mergeCell ref="J349:J351"/>
    <mergeCell ref="K349:K351"/>
    <mergeCell ref="C328:E328"/>
    <mergeCell ref="C329:E329"/>
    <mergeCell ref="B330:H330"/>
    <mergeCell ref="H341:K341"/>
    <mergeCell ref="H342:K342"/>
    <mergeCell ref="H343:K343"/>
    <mergeCell ref="L325:L327"/>
    <mergeCell ref="M325:N325"/>
    <mergeCell ref="O325:Q325"/>
    <mergeCell ref="R325:R327"/>
    <mergeCell ref="G326:G327"/>
    <mergeCell ref="H326:H327"/>
    <mergeCell ref="M326:M327"/>
    <mergeCell ref="N326:N327"/>
    <mergeCell ref="O326:O327"/>
    <mergeCell ref="P326:Q326"/>
    <mergeCell ref="H319:K319"/>
    <mergeCell ref="E322:K322"/>
    <mergeCell ref="B325:B327"/>
    <mergeCell ref="C325:E327"/>
    <mergeCell ref="F325:F327"/>
    <mergeCell ref="G325:H325"/>
    <mergeCell ref="I325:I327"/>
    <mergeCell ref="J325:J327"/>
    <mergeCell ref="K325:K327"/>
    <mergeCell ref="C304:E304"/>
    <mergeCell ref="C305:E305"/>
    <mergeCell ref="T305:T306"/>
    <mergeCell ref="B306:H306"/>
    <mergeCell ref="H317:K317"/>
    <mergeCell ref="H318:K318"/>
    <mergeCell ref="L301:L303"/>
    <mergeCell ref="M301:N301"/>
    <mergeCell ref="O301:Q301"/>
    <mergeCell ref="R301:R303"/>
    <mergeCell ref="G302:G303"/>
    <mergeCell ref="H302:H303"/>
    <mergeCell ref="M302:M303"/>
    <mergeCell ref="N302:N303"/>
    <mergeCell ref="O302:O303"/>
    <mergeCell ref="P302:Q302"/>
    <mergeCell ref="H294:K294"/>
    <mergeCell ref="H295:K295"/>
    <mergeCell ref="E298:K298"/>
    <mergeCell ref="B301:B303"/>
    <mergeCell ref="C301:E303"/>
    <mergeCell ref="F301:F303"/>
    <mergeCell ref="G301:H301"/>
    <mergeCell ref="I301:I303"/>
    <mergeCell ref="J301:J303"/>
    <mergeCell ref="K301:K303"/>
    <mergeCell ref="C279:E279"/>
    <mergeCell ref="C280:E280"/>
    <mergeCell ref="G280:G281"/>
    <mergeCell ref="H280:H281"/>
    <mergeCell ref="B282:H282"/>
    <mergeCell ref="H293:K293"/>
    <mergeCell ref="G277:G278"/>
    <mergeCell ref="H277:H278"/>
    <mergeCell ref="M277:M278"/>
    <mergeCell ref="N277:N278"/>
    <mergeCell ref="O277:O278"/>
    <mergeCell ref="P277:Q277"/>
    <mergeCell ref="J276:J278"/>
    <mergeCell ref="K276:K278"/>
    <mergeCell ref="L276:L278"/>
    <mergeCell ref="M276:N276"/>
    <mergeCell ref="O276:Q276"/>
    <mergeCell ref="R276:R278"/>
    <mergeCell ref="B257:H257"/>
    <mergeCell ref="H268:K268"/>
    <mergeCell ref="H269:K269"/>
    <mergeCell ref="H270:K270"/>
    <mergeCell ref="E273:G273"/>
    <mergeCell ref="B276:B278"/>
    <mergeCell ref="C276:E278"/>
    <mergeCell ref="F276:F278"/>
    <mergeCell ref="G276:H276"/>
    <mergeCell ref="I276:I278"/>
    <mergeCell ref="P245:Q245"/>
    <mergeCell ref="C247:E247"/>
    <mergeCell ref="C248:E248"/>
    <mergeCell ref="G248:G256"/>
    <mergeCell ref="H248:H256"/>
    <mergeCell ref="T248:V248"/>
    <mergeCell ref="K244:K246"/>
    <mergeCell ref="L244:L246"/>
    <mergeCell ref="M244:N244"/>
    <mergeCell ref="O244:Q244"/>
    <mergeCell ref="R244:R246"/>
    <mergeCell ref="G245:G246"/>
    <mergeCell ref="H245:H246"/>
    <mergeCell ref="M245:M246"/>
    <mergeCell ref="N245:N246"/>
    <mergeCell ref="O245:O246"/>
    <mergeCell ref="H236:K236"/>
    <mergeCell ref="H237:K237"/>
    <mergeCell ref="H238:K238"/>
    <mergeCell ref="E241:G241"/>
    <mergeCell ref="B244:B246"/>
    <mergeCell ref="C244:E246"/>
    <mergeCell ref="F244:F246"/>
    <mergeCell ref="G244:H244"/>
    <mergeCell ref="I244:I246"/>
    <mergeCell ref="J244:J246"/>
    <mergeCell ref="C221:E221"/>
    <mergeCell ref="C222:E222"/>
    <mergeCell ref="G222:G224"/>
    <mergeCell ref="H222:H224"/>
    <mergeCell ref="C224:E224"/>
    <mergeCell ref="B225:H225"/>
    <mergeCell ref="G219:G220"/>
    <mergeCell ref="H219:H220"/>
    <mergeCell ref="M219:M220"/>
    <mergeCell ref="N219:N220"/>
    <mergeCell ref="O219:O220"/>
    <mergeCell ref="P219:Q219"/>
    <mergeCell ref="J218:J220"/>
    <mergeCell ref="K218:K220"/>
    <mergeCell ref="L218:L220"/>
    <mergeCell ref="M218:N218"/>
    <mergeCell ref="O218:Q218"/>
    <mergeCell ref="R218:R220"/>
    <mergeCell ref="B199:H199"/>
    <mergeCell ref="H210:K210"/>
    <mergeCell ref="H211:K211"/>
    <mergeCell ref="H212:K212"/>
    <mergeCell ref="E215:G215"/>
    <mergeCell ref="B218:B220"/>
    <mergeCell ref="C218:E220"/>
    <mergeCell ref="F218:F220"/>
    <mergeCell ref="G218:H218"/>
    <mergeCell ref="I218:I220"/>
    <mergeCell ref="C193:E193"/>
    <mergeCell ref="C194:E194"/>
    <mergeCell ref="G194:G198"/>
    <mergeCell ref="H194:H198"/>
    <mergeCell ref="C195:E195"/>
    <mergeCell ref="C198:E198"/>
    <mergeCell ref="G191:G192"/>
    <mergeCell ref="H191:H192"/>
    <mergeCell ref="M191:M192"/>
    <mergeCell ref="N191:N192"/>
    <mergeCell ref="O191:O192"/>
    <mergeCell ref="P191:Q191"/>
    <mergeCell ref="J190:J192"/>
    <mergeCell ref="K190:K192"/>
    <mergeCell ref="L190:L192"/>
    <mergeCell ref="M190:N190"/>
    <mergeCell ref="O190:Q190"/>
    <mergeCell ref="R190:R192"/>
    <mergeCell ref="B171:H171"/>
    <mergeCell ref="H182:K182"/>
    <mergeCell ref="H183:K183"/>
    <mergeCell ref="H184:K184"/>
    <mergeCell ref="E187:G187"/>
    <mergeCell ref="B190:B192"/>
    <mergeCell ref="C190:E192"/>
    <mergeCell ref="F190:F192"/>
    <mergeCell ref="G190:H190"/>
    <mergeCell ref="I190:I192"/>
    <mergeCell ref="P163:Q163"/>
    <mergeCell ref="C165:E165"/>
    <mergeCell ref="C166:E166"/>
    <mergeCell ref="G166:G170"/>
    <mergeCell ref="H166:H170"/>
    <mergeCell ref="C170:E170"/>
    <mergeCell ref="K162:K164"/>
    <mergeCell ref="L162:L164"/>
    <mergeCell ref="M162:N162"/>
    <mergeCell ref="O162:Q162"/>
    <mergeCell ref="R162:R164"/>
    <mergeCell ref="G163:G164"/>
    <mergeCell ref="H163:H164"/>
    <mergeCell ref="M163:M164"/>
    <mergeCell ref="N163:N164"/>
    <mergeCell ref="O163:O164"/>
    <mergeCell ref="H154:K154"/>
    <mergeCell ref="H155:K155"/>
    <mergeCell ref="H156:K156"/>
    <mergeCell ref="E159:G159"/>
    <mergeCell ref="B162:B164"/>
    <mergeCell ref="C162:E164"/>
    <mergeCell ref="F162:F164"/>
    <mergeCell ref="G162:H162"/>
    <mergeCell ref="I162:I164"/>
    <mergeCell ref="J162:J164"/>
    <mergeCell ref="C138:E138"/>
    <mergeCell ref="C139:E139"/>
    <mergeCell ref="G139:G142"/>
    <mergeCell ref="H139:H142"/>
    <mergeCell ref="C142:E142"/>
    <mergeCell ref="B143:H143"/>
    <mergeCell ref="L135:L137"/>
    <mergeCell ref="M135:N135"/>
    <mergeCell ref="O135:Q135"/>
    <mergeCell ref="R135:R137"/>
    <mergeCell ref="G136:G137"/>
    <mergeCell ref="H136:H137"/>
    <mergeCell ref="M136:M137"/>
    <mergeCell ref="N136:N137"/>
    <mergeCell ref="O136:O137"/>
    <mergeCell ref="P136:Q136"/>
    <mergeCell ref="H129:K129"/>
    <mergeCell ref="E132:H132"/>
    <mergeCell ref="B135:B137"/>
    <mergeCell ref="C135:E137"/>
    <mergeCell ref="F135:F137"/>
    <mergeCell ref="G135:H135"/>
    <mergeCell ref="I135:I137"/>
    <mergeCell ref="J135:J137"/>
    <mergeCell ref="K135:K137"/>
    <mergeCell ref="C111:E111"/>
    <mergeCell ref="G112:G115"/>
    <mergeCell ref="H112:H115"/>
    <mergeCell ref="B116:H116"/>
    <mergeCell ref="H127:K127"/>
    <mergeCell ref="H128:K128"/>
    <mergeCell ref="L108:L110"/>
    <mergeCell ref="M108:N108"/>
    <mergeCell ref="O108:Q108"/>
    <mergeCell ref="R108:R110"/>
    <mergeCell ref="G109:G110"/>
    <mergeCell ref="H109:H110"/>
    <mergeCell ref="M109:M110"/>
    <mergeCell ref="N109:N110"/>
    <mergeCell ref="O109:O110"/>
    <mergeCell ref="P109:Q109"/>
    <mergeCell ref="H101:K101"/>
    <mergeCell ref="H102:K102"/>
    <mergeCell ref="B108:B110"/>
    <mergeCell ref="C108:E110"/>
    <mergeCell ref="F108:F110"/>
    <mergeCell ref="G108:H108"/>
    <mergeCell ref="I108:I110"/>
    <mergeCell ref="J108:J110"/>
    <mergeCell ref="K108:K110"/>
    <mergeCell ref="T85:V85"/>
    <mergeCell ref="C86:E86"/>
    <mergeCell ref="C87:E87"/>
    <mergeCell ref="T87:V87"/>
    <mergeCell ref="B88:H88"/>
    <mergeCell ref="H100:K100"/>
    <mergeCell ref="T73:T74"/>
    <mergeCell ref="C75:E75"/>
    <mergeCell ref="T75:T76"/>
    <mergeCell ref="G76:G87"/>
    <mergeCell ref="H76:H87"/>
    <mergeCell ref="C83:E83"/>
    <mergeCell ref="T83:V83"/>
    <mergeCell ref="C84:E84"/>
    <mergeCell ref="T84:V84"/>
    <mergeCell ref="C85:E85"/>
    <mergeCell ref="M72:N72"/>
    <mergeCell ref="O72:Q72"/>
    <mergeCell ref="R72:R74"/>
    <mergeCell ref="G73:G74"/>
    <mergeCell ref="H73:H74"/>
    <mergeCell ref="M73:M74"/>
    <mergeCell ref="N73:N74"/>
    <mergeCell ref="O73:O74"/>
    <mergeCell ref="P73:Q73"/>
    <mergeCell ref="H66:K66"/>
    <mergeCell ref="T70:T72"/>
    <mergeCell ref="B72:B74"/>
    <mergeCell ref="C72:E74"/>
    <mergeCell ref="F72:F74"/>
    <mergeCell ref="G72:H72"/>
    <mergeCell ref="I72:I74"/>
    <mergeCell ref="J72:J74"/>
    <mergeCell ref="K72:K74"/>
    <mergeCell ref="L72:L74"/>
    <mergeCell ref="C47:E47"/>
    <mergeCell ref="G48:G52"/>
    <mergeCell ref="H48:H52"/>
    <mergeCell ref="B53:H53"/>
    <mergeCell ref="H64:K64"/>
    <mergeCell ref="H65:K65"/>
    <mergeCell ref="L44:L46"/>
    <mergeCell ref="M44:N44"/>
    <mergeCell ref="O44:Q44"/>
    <mergeCell ref="R44:R46"/>
    <mergeCell ref="G45:G46"/>
    <mergeCell ref="H45:H46"/>
    <mergeCell ref="M45:M46"/>
    <mergeCell ref="N45:N46"/>
    <mergeCell ref="O45:O46"/>
    <mergeCell ref="P45:Q45"/>
    <mergeCell ref="H38:K38"/>
    <mergeCell ref="B44:B46"/>
    <mergeCell ref="C44:E46"/>
    <mergeCell ref="F44:F46"/>
    <mergeCell ref="G44:H44"/>
    <mergeCell ref="I44:I46"/>
    <mergeCell ref="J44:J46"/>
    <mergeCell ref="K44:K46"/>
    <mergeCell ref="C14:E14"/>
    <mergeCell ref="G15:G24"/>
    <mergeCell ref="H15:H24"/>
    <mergeCell ref="B25:H25"/>
    <mergeCell ref="H36:K36"/>
    <mergeCell ref="H37:K37"/>
    <mergeCell ref="L11:L13"/>
    <mergeCell ref="M11:N11"/>
    <mergeCell ref="O11:Q11"/>
    <mergeCell ref="R11:R13"/>
    <mergeCell ref="G12:G13"/>
    <mergeCell ref="H12:H13"/>
    <mergeCell ref="M12:M13"/>
    <mergeCell ref="N12:N13"/>
    <mergeCell ref="O12:O13"/>
    <mergeCell ref="P12:Q12"/>
    <mergeCell ref="H3:K3"/>
    <mergeCell ref="H4:K4"/>
    <mergeCell ref="H5:K5"/>
    <mergeCell ref="B11:B13"/>
    <mergeCell ref="C11:E13"/>
    <mergeCell ref="F11:F13"/>
    <mergeCell ref="G11:H11"/>
    <mergeCell ref="I11:I13"/>
    <mergeCell ref="J11:J13"/>
    <mergeCell ref="K11:K13"/>
  </mergeCells>
  <pageMargins left="0.23622047244094499" right="0.35433070866141703" top="0.35433070866141703" bottom="0.196850393700787" header="0.23622047244094499" footer="0.27559055118110198"/>
  <pageSetup paperSize="5" scale="75" orientation="landscape" horizontalDpi="300" verticalDpi="300" r:id="rId1"/>
  <headerFooter alignWithMargins="0"/>
  <rowBreaks count="19" manualBreakCount="19">
    <brk id="61" max="19" man="1"/>
    <brk id="96" max="19" man="1"/>
    <brk id="124" max="19" man="1"/>
    <brk id="151" max="19" man="1"/>
    <brk id="179" max="19" man="1"/>
    <brk id="207" max="19" man="1"/>
    <brk id="233" max="19" man="1"/>
    <brk id="265" max="19" man="1"/>
    <brk id="290" max="19" man="1"/>
    <brk id="314" max="19" man="1"/>
    <brk id="338" max="19" man="1"/>
    <brk id="362" max="19" man="1"/>
    <brk id="388" max="19" man="1"/>
    <brk id="417" max="19" man="1"/>
    <brk id="443" max="19" man="1"/>
    <brk id="472" max="19" man="1"/>
    <brk id="499" max="19" man="1"/>
    <brk id="526" max="19" man="1"/>
    <brk id="556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CB950-0D08-463C-9495-997DD8E16A6A}">
  <sheetPr>
    <tabColor rgb="FF8CEC34"/>
  </sheetPr>
  <dimension ref="B1:W42"/>
  <sheetViews>
    <sheetView view="pageBreakPreview" topLeftCell="B1" zoomScale="75" zoomScaleNormal="75" zoomScalePageLayoutView="80" workbookViewId="0">
      <selection activeCell="J17" sqref="J17"/>
    </sheetView>
  </sheetViews>
  <sheetFormatPr defaultColWidth="9.28515625" defaultRowHeight="15"/>
  <cols>
    <col min="1" max="1" width="4" style="35" customWidth="1"/>
    <col min="2" max="2" width="6.5703125" style="36" customWidth="1"/>
    <col min="3" max="3" width="3.7109375" style="35" customWidth="1"/>
    <col min="4" max="4" width="2.42578125" style="35" customWidth="1"/>
    <col min="5" max="5" width="18.28515625" style="35" customWidth="1"/>
    <col min="6" max="6" width="57.85546875" style="35" customWidth="1"/>
    <col min="7" max="7" width="23.42578125" style="35" customWidth="1"/>
    <col min="8" max="8" width="12" style="35" customWidth="1"/>
    <col min="9" max="9" width="13.7109375" style="35" customWidth="1"/>
    <col min="10" max="10" width="11.7109375" style="35" customWidth="1"/>
    <col min="11" max="11" width="18.5703125" style="35" customWidth="1"/>
    <col min="12" max="12" width="22.85546875" style="35" customWidth="1"/>
    <col min="13" max="13" width="10.5703125" style="35" customWidth="1"/>
    <col min="14" max="14" width="22.7109375" style="35" customWidth="1"/>
    <col min="15" max="15" width="17.140625" style="35" customWidth="1"/>
    <col min="16" max="16" width="14" style="35" customWidth="1"/>
    <col min="17" max="17" width="9.140625" style="35" customWidth="1"/>
    <col min="18" max="18" width="3.5703125" style="35" customWidth="1"/>
    <col min="19" max="19" width="27.7109375" style="35" customWidth="1"/>
    <col min="20" max="20" width="15.7109375" style="35" customWidth="1"/>
    <col min="21" max="21" width="21.140625" style="35" customWidth="1"/>
    <col min="22" max="22" width="20.28515625" style="35" customWidth="1"/>
    <col min="23" max="23" width="18.28515625" style="35" customWidth="1"/>
    <col min="24" max="16384" width="9.28515625" style="35"/>
  </cols>
  <sheetData>
    <row r="1" spans="2:23">
      <c r="B1" s="455" t="s">
        <v>166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</row>
    <row r="2" spans="2:23">
      <c r="B2" s="455" t="s">
        <v>167</v>
      </c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</row>
    <row r="3" spans="2:23">
      <c r="B3" s="455" t="s">
        <v>247</v>
      </c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</row>
    <row r="4" spans="2:23" s="34" customFormat="1" ht="13.5" customHeight="1">
      <c r="B4" s="37" t="s">
        <v>168</v>
      </c>
      <c r="C4" s="38"/>
      <c r="D4" s="38" t="s">
        <v>169</v>
      </c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2:23" s="34" customFormat="1">
      <c r="B5" s="37" t="s">
        <v>170</v>
      </c>
      <c r="C5" s="38"/>
      <c r="D5" s="38" t="s">
        <v>171</v>
      </c>
      <c r="N5" s="57" t="str">
        <f>[1]rincian!N70</f>
        <v>Keadaan Bulan Februari 2025</v>
      </c>
      <c r="P5" s="58"/>
      <c r="Q5" s="37"/>
      <c r="R5" s="87"/>
      <c r="S5" s="87"/>
    </row>
    <row r="6" spans="2:23" ht="15.75" thickBot="1">
      <c r="B6" s="40"/>
      <c r="C6" s="41"/>
      <c r="P6" s="59"/>
      <c r="Q6" s="84"/>
      <c r="R6" s="36"/>
      <c r="S6" s="36"/>
    </row>
    <row r="7" spans="2:23" ht="29.25" customHeight="1" thickTop="1">
      <c r="B7" s="466" t="s">
        <v>61</v>
      </c>
      <c r="C7" s="453" t="s">
        <v>172</v>
      </c>
      <c r="D7" s="453"/>
      <c r="E7" s="453"/>
      <c r="F7" s="453"/>
      <c r="G7" s="453" t="s">
        <v>173</v>
      </c>
      <c r="H7" s="453" t="s">
        <v>174</v>
      </c>
      <c r="I7" s="453" t="s">
        <v>175</v>
      </c>
      <c r="J7" s="453"/>
      <c r="K7" s="457" t="s">
        <v>10</v>
      </c>
      <c r="L7" s="457"/>
      <c r="M7" s="457"/>
      <c r="N7" s="453" t="s">
        <v>176</v>
      </c>
      <c r="O7" s="453" t="s">
        <v>177</v>
      </c>
      <c r="P7" s="453" t="s">
        <v>13</v>
      </c>
      <c r="Q7" s="459" t="s">
        <v>178</v>
      </c>
    </row>
    <row r="8" spans="2:23" ht="18" customHeight="1">
      <c r="B8" s="467"/>
      <c r="C8" s="454"/>
      <c r="D8" s="454"/>
      <c r="E8" s="454"/>
      <c r="F8" s="458"/>
      <c r="G8" s="454"/>
      <c r="H8" s="454"/>
      <c r="I8" s="458" t="s">
        <v>179</v>
      </c>
      <c r="J8" s="458" t="s">
        <v>180</v>
      </c>
      <c r="K8" s="458" t="s">
        <v>179</v>
      </c>
      <c r="L8" s="462" t="s">
        <v>181</v>
      </c>
      <c r="M8" s="462"/>
      <c r="N8" s="454"/>
      <c r="O8" s="454"/>
      <c r="P8" s="458"/>
      <c r="Q8" s="460"/>
    </row>
    <row r="9" spans="2:23">
      <c r="B9" s="468"/>
      <c r="C9" s="454"/>
      <c r="D9" s="454"/>
      <c r="E9" s="454"/>
      <c r="F9" s="458"/>
      <c r="G9" s="454"/>
      <c r="H9" s="454"/>
      <c r="I9" s="454"/>
      <c r="J9" s="454"/>
      <c r="K9" s="454"/>
      <c r="L9" s="60" t="s">
        <v>182</v>
      </c>
      <c r="M9" s="60" t="s">
        <v>18</v>
      </c>
      <c r="N9" s="454"/>
      <c r="O9" s="454"/>
      <c r="P9" s="454"/>
      <c r="Q9" s="461"/>
    </row>
    <row r="10" spans="2:23" ht="17.100000000000001" customHeight="1">
      <c r="B10" s="42">
        <v>1</v>
      </c>
      <c r="C10" s="469">
        <v>2</v>
      </c>
      <c r="D10" s="469"/>
      <c r="E10" s="469"/>
      <c r="F10" s="43">
        <v>3</v>
      </c>
      <c r="G10" s="43">
        <v>4</v>
      </c>
      <c r="H10" s="43">
        <v>5</v>
      </c>
      <c r="I10" s="43">
        <v>6</v>
      </c>
      <c r="J10" s="43">
        <v>7</v>
      </c>
      <c r="K10" s="43">
        <v>8</v>
      </c>
      <c r="L10" s="43">
        <v>9</v>
      </c>
      <c r="M10" s="43">
        <v>10</v>
      </c>
      <c r="N10" s="43">
        <v>11</v>
      </c>
      <c r="O10" s="43">
        <v>12</v>
      </c>
      <c r="P10" s="43">
        <v>13</v>
      </c>
      <c r="Q10" s="88">
        <v>14</v>
      </c>
      <c r="R10" s="36"/>
      <c r="T10" s="36"/>
      <c r="U10" s="36"/>
    </row>
    <row r="11" spans="2:23" ht="35.25" hidden="1" customHeight="1">
      <c r="B11" s="44">
        <v>1</v>
      </c>
      <c r="C11" s="45" t="str">
        <f>[1]rincian!P32</f>
        <v>ARMAN,S.Sos</v>
      </c>
      <c r="D11" s="46"/>
      <c r="E11" s="46"/>
      <c r="F11" s="47" t="str">
        <f>[1]rincian!E8</f>
        <v xml:space="preserve">Penyusunan Dokumen Perencanaan Perangkat Daerah </v>
      </c>
      <c r="G11" s="48">
        <f>[1]rincian!I25</f>
        <v>0</v>
      </c>
      <c r="H11" s="49">
        <f>G11/G32*100</f>
        <v>0</v>
      </c>
      <c r="I11" s="61">
        <v>0</v>
      </c>
      <c r="J11" s="62">
        <v>0</v>
      </c>
      <c r="K11" s="49">
        <f>H11*I11/100</f>
        <v>0</v>
      </c>
      <c r="L11" s="63">
        <f>[1]rincian!P25</f>
        <v>0</v>
      </c>
      <c r="M11" s="64">
        <f>K11</f>
        <v>0</v>
      </c>
      <c r="N11" s="65">
        <f t="shared" ref="N11:N31" si="0">G11-L11</f>
        <v>0</v>
      </c>
      <c r="O11" s="66"/>
      <c r="P11" s="46"/>
      <c r="Q11" s="89"/>
      <c r="S11" s="83">
        <f>G13+G14+G15</f>
        <v>1697610400</v>
      </c>
      <c r="T11" s="57"/>
    </row>
    <row r="12" spans="2:23" ht="35.25" customHeight="1">
      <c r="B12" s="44">
        <v>1</v>
      </c>
      <c r="C12" s="45" t="str">
        <f>[1]rincian!P60</f>
        <v>ARMAN,S.Sos</v>
      </c>
      <c r="D12" s="46"/>
      <c r="E12" s="46"/>
      <c r="F12" s="47" t="str">
        <f>[1]rincian!E41</f>
        <v>Penyusunan Dokumen Perencanaan Perangkat Daerah</v>
      </c>
      <c r="G12" s="48">
        <f>[1]rincian!I53</f>
        <v>13993200</v>
      </c>
      <c r="H12" s="49">
        <f>G12/G32*100</f>
        <v>0.62741053934206459</v>
      </c>
      <c r="I12" s="61">
        <f>L12/G12*100</f>
        <v>7.5036446273904458</v>
      </c>
      <c r="J12" s="67">
        <f>L12/G12*100</f>
        <v>7.5036446273904458</v>
      </c>
      <c r="K12" s="49">
        <f>H12*I12/100</f>
        <v>4.7078657227022251E-2</v>
      </c>
      <c r="L12" s="48">
        <f>[1]rincian!P53</f>
        <v>1050000</v>
      </c>
      <c r="M12" s="64">
        <f>K12</f>
        <v>4.7078657227022251E-2</v>
      </c>
      <c r="N12" s="65">
        <f t="shared" si="0"/>
        <v>12943200</v>
      </c>
      <c r="O12" s="66"/>
      <c r="P12" s="46"/>
      <c r="Q12" s="89"/>
      <c r="S12" s="83">
        <f>'FORMAT BARU februari'!H64</f>
        <v>2115753100</v>
      </c>
      <c r="T12" s="57">
        <f>S12-S13</f>
        <v>-12000000</v>
      </c>
    </row>
    <row r="13" spans="2:23" ht="35.25" customHeight="1">
      <c r="B13" s="50">
        <v>2</v>
      </c>
      <c r="C13" s="51" t="str">
        <f>C11</f>
        <v>ARMAN,S.Sos</v>
      </c>
      <c r="D13" s="52"/>
      <c r="E13" s="52"/>
      <c r="F13" s="53" t="str">
        <f>[1]rincian!E69</f>
        <v xml:space="preserve">Penyediaan gaji dan Tunjangan ASN </v>
      </c>
      <c r="G13" s="54">
        <f>[1]rincian!I88</f>
        <v>1683010000</v>
      </c>
      <c r="H13" s="49">
        <f>G13/G32*100</f>
        <v>75.460810380619733</v>
      </c>
      <c r="I13" s="61">
        <f t="shared" ref="I13:I31" si="1">L13/G13*100</f>
        <v>9.7415093790292389</v>
      </c>
      <c r="J13" s="67">
        <f t="shared" ref="J13:J31" si="2">L13/G13*100</f>
        <v>9.7415093790292389</v>
      </c>
      <c r="K13" s="49">
        <f t="shared" ref="K13:K31" si="3">H13*I13/100</f>
        <v>7.3510219207195409</v>
      </c>
      <c r="L13" s="54">
        <f>[1]rincian!P88</f>
        <v>163950577</v>
      </c>
      <c r="M13" s="64">
        <f t="shared" ref="M13:M31" si="4">K13</f>
        <v>7.3510219207195409</v>
      </c>
      <c r="N13" s="65">
        <f t="shared" si="0"/>
        <v>1519059423</v>
      </c>
      <c r="O13" s="68"/>
      <c r="P13" s="52"/>
      <c r="Q13" s="90"/>
      <c r="S13" s="83">
        <f>SUM(G12:G25)</f>
        <v>2127753100</v>
      </c>
      <c r="W13" s="91">
        <v>5630000</v>
      </c>
    </row>
    <row r="14" spans="2:23" ht="35.25" customHeight="1">
      <c r="B14" s="44">
        <v>3</v>
      </c>
      <c r="C14" s="51" t="str">
        <f>C13</f>
        <v>ARMAN,S.Sos</v>
      </c>
      <c r="D14" s="52"/>
      <c r="E14" s="52"/>
      <c r="F14" s="53" t="str">
        <f>[1]rincian!E105</f>
        <v>Koordinasi dan Penyusunan Laporan Keuangan Akhir Tahun SKPD</v>
      </c>
      <c r="G14" s="54">
        <f>[1]rincian!I116</f>
        <v>6428100</v>
      </c>
      <c r="H14" s="49">
        <f>G14/G32*100</f>
        <v>0.28821553954383022</v>
      </c>
      <c r="I14" s="61">
        <f t="shared" si="1"/>
        <v>0</v>
      </c>
      <c r="J14" s="67">
        <f t="shared" si="2"/>
        <v>0</v>
      </c>
      <c r="K14" s="49">
        <f t="shared" si="3"/>
        <v>0</v>
      </c>
      <c r="L14" s="54">
        <f>[1]rincian!P116</f>
        <v>0</v>
      </c>
      <c r="M14" s="64">
        <f t="shared" si="4"/>
        <v>0</v>
      </c>
      <c r="N14" s="65">
        <f t="shared" si="0"/>
        <v>6428100</v>
      </c>
      <c r="O14" s="68"/>
      <c r="P14" s="52"/>
      <c r="Q14" s="90"/>
      <c r="S14" s="83">
        <f>G32-G13</f>
        <v>547300000</v>
      </c>
    </row>
    <row r="15" spans="2:23" ht="51.6" customHeight="1">
      <c r="B15" s="50">
        <v>4</v>
      </c>
      <c r="C15" s="51" t="str">
        <f>C14</f>
        <v>ARMAN,S.Sos</v>
      </c>
      <c r="D15" s="52"/>
      <c r="E15" s="52"/>
      <c r="F15" s="53" t="str">
        <f>[1]rincian!E132</f>
        <v>Koordinasi dan Penyusunan Laporan Keuangan Bulanan/ Triwulanan/ Semesteran SKPD</v>
      </c>
      <c r="G15" s="54">
        <f>[1]rincian!I143</f>
        <v>8172300</v>
      </c>
      <c r="H15" s="49">
        <f>G15/G32*100</f>
        <v>0.36641991472037522</v>
      </c>
      <c r="I15" s="61">
        <f t="shared" si="1"/>
        <v>14.683748761058698</v>
      </c>
      <c r="J15" s="67">
        <f t="shared" si="2"/>
        <v>14.683748761058698</v>
      </c>
      <c r="K15" s="49">
        <f t="shared" si="3"/>
        <v>5.3804179688025436E-2</v>
      </c>
      <c r="L15" s="54">
        <f>[1]rincian!P143</f>
        <v>1200000</v>
      </c>
      <c r="M15" s="64">
        <f t="shared" si="4"/>
        <v>5.3804179688025436E-2</v>
      </c>
      <c r="N15" s="65">
        <f t="shared" si="0"/>
        <v>6972300</v>
      </c>
      <c r="O15" s="68"/>
      <c r="P15" s="52"/>
      <c r="Q15" s="90"/>
    </row>
    <row r="16" spans="2:23" ht="51.6" customHeight="1">
      <c r="B16" s="44">
        <v>5</v>
      </c>
      <c r="C16" s="51" t="str">
        <f>C15</f>
        <v>ARMAN,S.Sos</v>
      </c>
      <c r="D16" s="52"/>
      <c r="E16" s="52"/>
      <c r="F16" s="53" t="str">
        <f>[1]rincian!E159</f>
        <v>Rekonsiliasi dan Penyusunan Laporan Barang Milik Daerah pada SKPD</v>
      </c>
      <c r="G16" s="54">
        <f>[1]rincian!I171</f>
        <v>8472700</v>
      </c>
      <c r="H16" s="49">
        <f>G16/G32*100</f>
        <v>0.37988889436894424</v>
      </c>
      <c r="I16" s="61">
        <f t="shared" si="1"/>
        <v>14.163135718248022</v>
      </c>
      <c r="J16" s="67">
        <f t="shared" si="2"/>
        <v>14.163135718248022</v>
      </c>
      <c r="K16" s="49">
        <f t="shared" si="3"/>
        <v>5.3804179688025436E-2</v>
      </c>
      <c r="L16" s="54">
        <f>[1]rincian!P171</f>
        <v>1200000</v>
      </c>
      <c r="M16" s="64">
        <f t="shared" si="4"/>
        <v>5.3804179688025436E-2</v>
      </c>
      <c r="N16" s="65">
        <f t="shared" si="0"/>
        <v>7272700</v>
      </c>
      <c r="O16" s="68"/>
      <c r="P16" s="52"/>
      <c r="Q16" s="90"/>
    </row>
    <row r="17" spans="2:22" ht="51.6" customHeight="1">
      <c r="B17" s="44"/>
      <c r="C17" s="302"/>
      <c r="D17" s="303"/>
      <c r="E17" s="304"/>
      <c r="F17" s="53" t="str">
        <f>[1]rincian!E370</f>
        <v>Penyediaan Peralatan dan Perlengkapan Kantor</v>
      </c>
      <c r="G17" s="54">
        <f>[1]rincian!I379</f>
        <v>37000000</v>
      </c>
      <c r="H17" s="49">
        <f>G17/G32*100</f>
        <v>1.6589622070474506</v>
      </c>
      <c r="I17" s="61">
        <f>L17/G17*100</f>
        <v>100</v>
      </c>
      <c r="J17" s="67"/>
      <c r="K17" s="49">
        <f t="shared" si="3"/>
        <v>1.6589622070474506</v>
      </c>
      <c r="L17" s="54">
        <f>[1]rincian!P379</f>
        <v>37000000</v>
      </c>
      <c r="M17" s="64">
        <f t="shared" si="4"/>
        <v>1.6589622070474506</v>
      </c>
      <c r="N17" s="65">
        <f>G17-L17</f>
        <v>0</v>
      </c>
      <c r="O17" s="68"/>
      <c r="P17" s="52"/>
      <c r="Q17" s="90"/>
    </row>
    <row r="18" spans="2:22" ht="43.9" customHeight="1">
      <c r="B18" s="50">
        <v>6</v>
      </c>
      <c r="C18" s="470" t="s">
        <v>183</v>
      </c>
      <c r="D18" s="471"/>
      <c r="E18" s="472"/>
      <c r="F18" s="53" t="str">
        <f>[1]rincian!E187</f>
        <v>Penyediaan Bahan Bacaan dan Peraturan Perundang-undangan</v>
      </c>
      <c r="G18" s="54">
        <f>[1]rincian!I199</f>
        <v>4680000</v>
      </c>
      <c r="H18" s="49">
        <f>G18/G32*100</f>
        <v>0.20983630078329918</v>
      </c>
      <c r="I18" s="61">
        <f t="shared" si="1"/>
        <v>0</v>
      </c>
      <c r="J18" s="67">
        <f t="shared" si="2"/>
        <v>0</v>
      </c>
      <c r="K18" s="49">
        <f t="shared" si="3"/>
        <v>0</v>
      </c>
      <c r="L18" s="54">
        <f>[1]rincian!P199</f>
        <v>0</v>
      </c>
      <c r="M18" s="64">
        <f t="shared" si="4"/>
        <v>0</v>
      </c>
      <c r="N18" s="65">
        <f t="shared" si="0"/>
        <v>4680000</v>
      </c>
      <c r="O18" s="69"/>
      <c r="P18" s="52"/>
      <c r="Q18" s="90"/>
    </row>
    <row r="19" spans="2:22" ht="35.25" customHeight="1">
      <c r="B19" s="50">
        <v>7</v>
      </c>
      <c r="C19" s="51" t="str">
        <f>[1]rincian!P232</f>
        <v>FERI ADY, S.ST</v>
      </c>
      <c r="D19" s="52"/>
      <c r="E19" s="52"/>
      <c r="F19" s="53" t="str">
        <f>[1]rincian!E215</f>
        <v>Penyelenggaraan Rapat Koordinasi dan Konsultasi SKPD</v>
      </c>
      <c r="G19" s="54">
        <f>[1]rincian!I225</f>
        <v>70467000</v>
      </c>
      <c r="H19" s="49">
        <f>G19/G32*100</f>
        <v>3.1595159417300733</v>
      </c>
      <c r="I19" s="61">
        <f t="shared" si="1"/>
        <v>3.1929839499340118</v>
      </c>
      <c r="J19" s="67">
        <f t="shared" si="2"/>
        <v>3.1929839499340118</v>
      </c>
      <c r="K19" s="49">
        <f t="shared" si="3"/>
        <v>0.10088283691504768</v>
      </c>
      <c r="L19" s="54">
        <f>[1]rincian!P225</f>
        <v>2250000</v>
      </c>
      <c r="M19" s="64">
        <f t="shared" si="4"/>
        <v>0.10088283691504768</v>
      </c>
      <c r="N19" s="65">
        <f t="shared" si="0"/>
        <v>68217000</v>
      </c>
      <c r="O19" s="69"/>
      <c r="P19" s="52"/>
      <c r="Q19" s="90"/>
    </row>
    <row r="20" spans="2:22" ht="35.25" customHeight="1">
      <c r="B20" s="44"/>
      <c r="C20" s="51"/>
      <c r="D20" s="52"/>
      <c r="E20" s="52"/>
      <c r="F20" s="53" t="str">
        <f>[1]rincian!E396</f>
        <v>Pengadaan Mebel</v>
      </c>
      <c r="G20" s="54">
        <f>[1]rincian!I405</f>
        <v>12000000</v>
      </c>
      <c r="H20" s="49">
        <f>G20/G32*100</f>
        <v>0.53804179688025422</v>
      </c>
      <c r="I20" s="61"/>
      <c r="J20" s="67"/>
      <c r="K20" s="49"/>
      <c r="L20" s="54">
        <f>[1]rincian!P405</f>
        <v>0</v>
      </c>
      <c r="M20" s="64"/>
      <c r="N20" s="65">
        <f>G20-L20</f>
        <v>12000000</v>
      </c>
      <c r="O20" s="69"/>
      <c r="P20" s="52"/>
      <c r="Q20" s="90"/>
    </row>
    <row r="21" spans="2:22" ht="35.25" customHeight="1">
      <c r="B21" s="44">
        <v>8</v>
      </c>
      <c r="C21" s="51" t="str">
        <f>C19</f>
        <v>FERI ADY, S.ST</v>
      </c>
      <c r="D21" s="52"/>
      <c r="E21" s="52"/>
      <c r="F21" s="53" t="str">
        <f>[1]rincian!E241</f>
        <v xml:space="preserve"> Penyediaan Jasa Pelayanan Umum Kantor</v>
      </c>
      <c r="G21" s="54">
        <f>[1]rincian!I257</f>
        <v>218749800</v>
      </c>
      <c r="H21" s="49">
        <f>G21/G32*100</f>
        <v>9.8080446215996879</v>
      </c>
      <c r="I21" s="61">
        <f t="shared" si="1"/>
        <v>9.3028656483343077</v>
      </c>
      <c r="J21" s="67">
        <f t="shared" si="2"/>
        <v>9.3028656483343077</v>
      </c>
      <c r="K21" s="49">
        <f t="shared" si="3"/>
        <v>0.91242921387609799</v>
      </c>
      <c r="L21" s="54">
        <f>[1]rincian!P257</f>
        <v>20350000</v>
      </c>
      <c r="M21" s="64">
        <f t="shared" si="4"/>
        <v>0.91242921387609799</v>
      </c>
      <c r="N21" s="65">
        <f t="shared" si="0"/>
        <v>198399800</v>
      </c>
      <c r="O21" s="69"/>
      <c r="P21" s="52"/>
      <c r="Q21" s="90"/>
    </row>
    <row r="22" spans="2:22" ht="66.599999999999994" customHeight="1">
      <c r="B22" s="50">
        <v>9</v>
      </c>
      <c r="C22" s="51" t="str">
        <f>C21</f>
        <v>FERI ADY, S.ST</v>
      </c>
      <c r="D22" s="52"/>
      <c r="E22" s="52"/>
      <c r="F22" s="53" t="str">
        <f>[1]rincian!E273</f>
        <v>Penyediaan Jasa Komunikasi, Sumber Daya Air dan Listrik</v>
      </c>
      <c r="G22" s="54">
        <f>[1]rincian!I282</f>
        <v>5450000</v>
      </c>
      <c r="H22" s="49">
        <f>G22/G32*100</f>
        <v>0.24436064941644886</v>
      </c>
      <c r="I22" s="61">
        <f t="shared" si="1"/>
        <v>9.6880733944954134</v>
      </c>
      <c r="J22" s="67">
        <f t="shared" si="2"/>
        <v>9.6880733944954134</v>
      </c>
      <c r="K22" s="49">
        <f t="shared" si="3"/>
        <v>2.3673839062731194E-2</v>
      </c>
      <c r="L22" s="54">
        <f>[1]rincian!P282</f>
        <v>528000</v>
      </c>
      <c r="M22" s="64">
        <f t="shared" si="4"/>
        <v>2.3673839062731194E-2</v>
      </c>
      <c r="N22" s="65">
        <f t="shared" si="0"/>
        <v>4922000</v>
      </c>
      <c r="O22" s="68"/>
      <c r="P22" s="52"/>
      <c r="Q22" s="90"/>
      <c r="T22" s="57"/>
    </row>
    <row r="23" spans="2:22" ht="55.15" customHeight="1">
      <c r="B23" s="44">
        <v>10</v>
      </c>
      <c r="C23" s="54" t="str">
        <f>[1]rincian!P313</f>
        <v>NUR KAMAR, S.Kel</v>
      </c>
      <c r="D23" s="52"/>
      <c r="E23" s="52"/>
      <c r="F23" s="53" t="str">
        <f>[1]rincian!E298</f>
        <v>Penyediaan Jasa Pemeliharaan, Biaya Pemeliharaan, dan Pajak Kendaraan Perorangan Dinas atau Kendaraan Dinas Jabatan</v>
      </c>
      <c r="G23" s="54">
        <f>[1]rincian!I306</f>
        <v>36770000</v>
      </c>
      <c r="H23" s="49">
        <f>G23/G32*100</f>
        <v>1.6486497392739126</v>
      </c>
      <c r="I23" s="61">
        <f t="shared" si="1"/>
        <v>34.675006799020942</v>
      </c>
      <c r="J23" s="67">
        <f t="shared" si="2"/>
        <v>34.675006799020942</v>
      </c>
      <c r="K23" s="49">
        <f t="shared" si="3"/>
        <v>0.57166940918527021</v>
      </c>
      <c r="L23" s="54">
        <f>[1]rincian!P306</f>
        <v>12750000</v>
      </c>
      <c r="M23" s="64">
        <f t="shared" si="4"/>
        <v>0.57166940918527021</v>
      </c>
      <c r="N23" s="65">
        <f t="shared" si="0"/>
        <v>24020000</v>
      </c>
      <c r="O23" s="69"/>
      <c r="P23" s="52"/>
      <c r="Q23" s="90"/>
    </row>
    <row r="24" spans="2:22" ht="46.9" customHeight="1">
      <c r="B24" s="50">
        <v>11</v>
      </c>
      <c r="C24" s="51" t="str">
        <f>C23</f>
        <v>NUR KAMAR, S.Kel</v>
      </c>
      <c r="D24" s="52"/>
      <c r="E24" s="52"/>
      <c r="F24" s="53" t="str">
        <f>[1]rincian!E322</f>
        <v>Penyediaan Jasa Pemeliharaan, Biaya Pemeliharaan, Pajak dan Perizinan Kendaraan Dinas Operasional atau Lapangan</v>
      </c>
      <c r="G24" s="54">
        <f>[1]rincian!I330</f>
        <v>19640000</v>
      </c>
      <c r="H24" s="49">
        <f>G24/G32*100</f>
        <v>0.88059507422734962</v>
      </c>
      <c r="I24" s="61">
        <f t="shared" si="1"/>
        <v>3.4215885947046845</v>
      </c>
      <c r="J24" s="67">
        <f t="shared" si="2"/>
        <v>3.4215885947046845</v>
      </c>
      <c r="K24" s="49">
        <f t="shared" si="3"/>
        <v>3.0130340625294245E-2</v>
      </c>
      <c r="L24" s="54">
        <f>[1]rincian!P330</f>
        <v>672000</v>
      </c>
      <c r="M24" s="64">
        <f t="shared" si="4"/>
        <v>3.0130340625294245E-2</v>
      </c>
      <c r="N24" s="65">
        <f t="shared" si="0"/>
        <v>18968000</v>
      </c>
      <c r="O24" s="69"/>
      <c r="P24" s="52"/>
      <c r="Q24" s="90"/>
      <c r="T24" s="57">
        <f>T25-T26</f>
        <v>651656274</v>
      </c>
    </row>
    <row r="25" spans="2:22" ht="46.5" customHeight="1">
      <c r="B25" s="44">
        <v>12</v>
      </c>
      <c r="C25" s="51" t="str">
        <f>C24</f>
        <v>NUR KAMAR, S.Kel</v>
      </c>
      <c r="D25" s="52"/>
      <c r="E25" s="52"/>
      <c r="F25" s="53" t="str">
        <f>[1]rincian!E346</f>
        <v>Pemeliharaan Peralatan dan Mesin Lainnya</v>
      </c>
      <c r="G25" s="54">
        <f>[1]rincian!I354</f>
        <v>2920000</v>
      </c>
      <c r="H25" s="49">
        <f>G25/G32*100</f>
        <v>0.13092350390752855</v>
      </c>
      <c r="I25" s="61">
        <f t="shared" si="1"/>
        <v>0</v>
      </c>
      <c r="J25" s="67">
        <f t="shared" si="2"/>
        <v>0</v>
      </c>
      <c r="K25" s="49">
        <f t="shared" si="3"/>
        <v>0</v>
      </c>
      <c r="L25" s="54">
        <f>[1]rincian!P354</f>
        <v>0</v>
      </c>
      <c r="M25" s="64">
        <f t="shared" si="4"/>
        <v>0</v>
      </c>
      <c r="N25" s="65">
        <f t="shared" si="0"/>
        <v>2920000</v>
      </c>
      <c r="O25" s="69"/>
      <c r="P25" s="52"/>
      <c r="Q25" s="90"/>
      <c r="T25" s="92">
        <v>444961104</v>
      </c>
    </row>
    <row r="26" spans="2:22" ht="71.25" customHeight="1">
      <c r="B26" s="50">
        <v>13</v>
      </c>
      <c r="C26" s="463" t="str">
        <f>[1]rincian!P442</f>
        <v>AKHMAD RIFAI, S.PI</v>
      </c>
      <c r="D26" s="463"/>
      <c r="E26" s="463"/>
      <c r="F26" s="53" t="str">
        <f>[1]rincian!E425</f>
        <v>Koordinasi/Sinergi Perencanaan dan Pelaksanaan Kegiatan Pemerintahan dengan Perangkat Daerah dan Instansi Vertikal Terkait</v>
      </c>
      <c r="G26" s="54">
        <f>[1]rincian!I435</f>
        <v>1352200</v>
      </c>
      <c r="H26" s="55">
        <f>G26/G32*100</f>
        <v>6.0628343145123324E-2</v>
      </c>
      <c r="I26" s="70">
        <f t="shared" si="1"/>
        <v>0</v>
      </c>
      <c r="J26" s="71">
        <f t="shared" si="2"/>
        <v>0</v>
      </c>
      <c r="K26" s="49">
        <f t="shared" si="3"/>
        <v>0</v>
      </c>
      <c r="L26" s="54">
        <f>[1]rincian!P435</f>
        <v>0</v>
      </c>
      <c r="M26" s="64">
        <f t="shared" si="4"/>
        <v>0</v>
      </c>
      <c r="N26" s="65">
        <f t="shared" si="0"/>
        <v>1352200</v>
      </c>
      <c r="O26" s="69"/>
      <c r="P26" s="52"/>
      <c r="Q26" s="90"/>
      <c r="S26" s="92">
        <v>447645747</v>
      </c>
      <c r="T26" s="57">
        <f>L32-S26</f>
        <v>-206695170</v>
      </c>
    </row>
    <row r="27" spans="2:22" ht="99.4" customHeight="1">
      <c r="B27" s="50">
        <v>14</v>
      </c>
      <c r="C27" s="51" t="str">
        <f>[1]rincian!P471</f>
        <v>NUR SYAMSI, S.Sos</v>
      </c>
      <c r="D27" s="52"/>
      <c r="E27" s="52"/>
      <c r="F27" s="53" t="str">
        <f>[1]rincian!E451</f>
        <v xml:space="preserve">Peningkatan Partisipasi Masyarakat dalam Forum Musyawarah Perencanaan Pembangunan di Desa </v>
      </c>
      <c r="G27" s="54">
        <f>[1]rincian!I464</f>
        <v>16180900</v>
      </c>
      <c r="H27" s="55">
        <f>G27/G32*100</f>
        <v>0.72550004259497558</v>
      </c>
      <c r="I27" s="70">
        <f t="shared" si="1"/>
        <v>0</v>
      </c>
      <c r="J27" s="71">
        <f t="shared" si="2"/>
        <v>0</v>
      </c>
      <c r="K27" s="49">
        <f t="shared" si="3"/>
        <v>0</v>
      </c>
      <c r="L27" s="54">
        <f>[1]rincian!P464</f>
        <v>0</v>
      </c>
      <c r="M27" s="64">
        <f t="shared" si="4"/>
        <v>0</v>
      </c>
      <c r="N27" s="65">
        <f t="shared" si="0"/>
        <v>16180900</v>
      </c>
      <c r="O27" s="69"/>
      <c r="P27" s="52"/>
      <c r="Q27" s="90"/>
      <c r="S27" s="92">
        <v>27000000</v>
      </c>
      <c r="T27" s="57"/>
    </row>
    <row r="28" spans="2:22" ht="86.65" customHeight="1">
      <c r="B28" s="50">
        <v>15</v>
      </c>
      <c r="C28" s="51" t="str">
        <f>[1]rincian!P498</f>
        <v>LAILA WAHYUNI,ST</v>
      </c>
      <c r="D28" s="52"/>
      <c r="E28" s="52"/>
      <c r="F28" s="53" t="str">
        <f>[1]rincian!E480</f>
        <v>Peningkatan Efektifitas Kegiatan Pemberdayaan Masyarakat di Wilayah Kecamatan</v>
      </c>
      <c r="G28" s="54">
        <f>[1]rincian!I491</f>
        <v>8791600</v>
      </c>
      <c r="H28" s="55">
        <f>G28/G32*100</f>
        <v>0.39418735512103703</v>
      </c>
      <c r="I28" s="70">
        <f t="shared" si="1"/>
        <v>0</v>
      </c>
      <c r="J28" s="71">
        <f t="shared" si="2"/>
        <v>0</v>
      </c>
      <c r="K28" s="49">
        <f t="shared" si="3"/>
        <v>0</v>
      </c>
      <c r="L28" s="54">
        <f>[1]rincian!P491</f>
        <v>0</v>
      </c>
      <c r="M28" s="64">
        <f t="shared" si="4"/>
        <v>0</v>
      </c>
      <c r="N28" s="65">
        <f t="shared" si="0"/>
        <v>8791600</v>
      </c>
      <c r="O28" s="69"/>
      <c r="P28" s="52"/>
      <c r="Q28" s="90"/>
      <c r="S28" s="93">
        <f>G32-L32</f>
        <v>1989359423</v>
      </c>
      <c r="T28" s="57">
        <f>S28-L13</f>
        <v>1825408846</v>
      </c>
    </row>
    <row r="29" spans="2:22" ht="86.65" customHeight="1">
      <c r="B29" s="50">
        <v>16</v>
      </c>
      <c r="C29" s="463" t="str">
        <f>C23</f>
        <v>NUR KAMAR, S.Kel</v>
      </c>
      <c r="D29" s="463"/>
      <c r="E29" s="463"/>
      <c r="F29" s="53" t="str">
        <f>[1]rincian!E535</f>
        <v>Sinergitas dengan kepolisian Negara Republik Indonesia , Tentara Nasional Indonesia  dan Instansi vertikal di wiilayah Kecamatan</v>
      </c>
      <c r="G29" s="54">
        <f>[1]rincian!I547</f>
        <v>9785500</v>
      </c>
      <c r="H29" s="55">
        <f>G29/G32*100</f>
        <v>0.43875066694764409</v>
      </c>
      <c r="I29" s="70">
        <f>L29/G29*100</f>
        <v>0</v>
      </c>
      <c r="J29" s="71"/>
      <c r="K29" s="49">
        <f t="shared" si="3"/>
        <v>0</v>
      </c>
      <c r="L29" s="72">
        <f>[1]rincian!P547</f>
        <v>0</v>
      </c>
      <c r="M29" s="64">
        <f t="shared" si="4"/>
        <v>0</v>
      </c>
      <c r="N29" s="65">
        <f t="shared" si="0"/>
        <v>9785500</v>
      </c>
      <c r="O29" s="73"/>
      <c r="P29" s="74"/>
      <c r="Q29" s="94"/>
      <c r="S29" s="93"/>
      <c r="T29" s="57"/>
      <c r="U29" s="57">
        <f>SUM(N12:N31)</f>
        <v>1989359423</v>
      </c>
    </row>
    <row r="30" spans="2:22" ht="86.65" customHeight="1">
      <c r="B30" s="50"/>
      <c r="C30" s="54"/>
      <c r="D30" s="54"/>
      <c r="E30" s="54"/>
      <c r="F30" s="53" t="str">
        <f>[1]rincian!E507</f>
        <v>Harmonisasi Hubungan Dengan Tokoh Agama dan Tokoh Masyarakat</v>
      </c>
      <c r="G30" s="54">
        <f>[1]rincian!I517</f>
        <v>6114000</v>
      </c>
      <c r="H30" s="55">
        <f>G30/G32*100</f>
        <v>0.27413229551048957</v>
      </c>
      <c r="I30" s="70">
        <f t="shared" si="1"/>
        <v>0</v>
      </c>
      <c r="J30" s="71"/>
      <c r="K30" s="49"/>
      <c r="L30" s="72">
        <f>[1]rincian!P517</f>
        <v>0</v>
      </c>
      <c r="M30" s="64"/>
      <c r="N30" s="65">
        <f>G30-L30</f>
        <v>6114000</v>
      </c>
      <c r="O30" s="73"/>
      <c r="P30" s="74"/>
      <c r="Q30" s="94"/>
      <c r="S30" s="93"/>
      <c r="T30" s="57"/>
      <c r="U30" s="57"/>
    </row>
    <row r="31" spans="2:22" ht="96.75" customHeight="1">
      <c r="B31" s="50">
        <v>17</v>
      </c>
      <c r="C31" s="463" t="str">
        <f>[1]rincian!P586</f>
        <v>FERI ADY, S.ST</v>
      </c>
      <c r="D31" s="463"/>
      <c r="E31" s="463"/>
      <c r="F31" s="53" t="str">
        <f>[1]rincian!E563</f>
        <v xml:space="preserve">Pembinaan wawasan kebangsaan dan Ketahanan Nasional dalam rangka memantapkan Pengamalan Pancasila, Pelaksanaan Undang-Undang Dasar Negara Republik Indonesia tahun 1945 Pelestarian Bhinneka Tunggal Ika  serta pemertahanan dan pemeliharaan Keutuhan negara Kesatuan Republik Indonesia </v>
      </c>
      <c r="G31" s="54">
        <f>[1]rincian!I579</f>
        <v>60332700</v>
      </c>
      <c r="H31" s="55">
        <f>G31/G32*100</f>
        <v>2.7051261932197765</v>
      </c>
      <c r="I31" s="70">
        <f t="shared" si="1"/>
        <v>0</v>
      </c>
      <c r="J31" s="71">
        <f t="shared" si="2"/>
        <v>0</v>
      </c>
      <c r="K31" s="49">
        <f t="shared" si="3"/>
        <v>0</v>
      </c>
      <c r="L31" s="72">
        <f>[1]rincian!P579</f>
        <v>0</v>
      </c>
      <c r="M31" s="64">
        <f t="shared" si="4"/>
        <v>0</v>
      </c>
      <c r="N31" s="65">
        <f t="shared" si="0"/>
        <v>60332700</v>
      </c>
      <c r="O31" s="73"/>
      <c r="P31" s="74"/>
      <c r="Q31" s="94"/>
      <c r="S31" s="92">
        <f>N32-N13</f>
        <v>470300000</v>
      </c>
      <c r="T31" s="57">
        <f>L13+T28</f>
        <v>1989359423</v>
      </c>
      <c r="U31" s="95">
        <v>13800000</v>
      </c>
      <c r="V31" s="96">
        <f>S31-U31</f>
        <v>456500000</v>
      </c>
    </row>
    <row r="32" spans="2:22" ht="24.4" customHeight="1" thickBot="1">
      <c r="B32" s="464" t="s">
        <v>184</v>
      </c>
      <c r="C32" s="465"/>
      <c r="D32" s="465"/>
      <c r="E32" s="465"/>
      <c r="F32" s="465"/>
      <c r="G32" s="56">
        <f>SUM(G12:G31)</f>
        <v>2230310000</v>
      </c>
      <c r="H32" s="56">
        <f>SUM(H13:H31)</f>
        <v>99.37258946065792</v>
      </c>
      <c r="I32" s="75"/>
      <c r="J32" s="76"/>
      <c r="K32" s="77">
        <f>SUM(K12:K31)</f>
        <v>10.803456784034507</v>
      </c>
      <c r="L32" s="56">
        <f>SUM(L12:L31)</f>
        <v>240950577</v>
      </c>
      <c r="M32" s="77">
        <f>SUM(M12:M31)</f>
        <v>10.803456784034507</v>
      </c>
      <c r="N32" s="56">
        <f>SUM(N12:N31)</f>
        <v>1989359423</v>
      </c>
      <c r="O32" s="78"/>
      <c r="P32" s="79"/>
      <c r="Q32" s="97"/>
      <c r="S32" s="92">
        <v>106739573</v>
      </c>
    </row>
    <row r="33" spans="7:22" ht="15.75" customHeight="1" thickTop="1">
      <c r="M33" s="80"/>
      <c r="S33" s="83" t="e">
        <f>#REF!-S34-S35</f>
        <v>#REF!</v>
      </c>
      <c r="V33" s="91" t="e">
        <f>#REF!+#REF!</f>
        <v>#REF!</v>
      </c>
    </row>
    <row r="34" spans="7:22" ht="18.75" customHeight="1">
      <c r="G34" s="57"/>
      <c r="L34" s="81"/>
      <c r="N34" s="82" t="str">
        <f>[1]rincian!P90</f>
        <v>Polebunging, 28 Februari 2025</v>
      </c>
      <c r="S34" s="35">
        <v>71440000</v>
      </c>
      <c r="V34" s="91">
        <v>1722593610</v>
      </c>
    </row>
    <row r="35" spans="7:22" ht="15" customHeight="1">
      <c r="L35" s="83"/>
      <c r="N35" s="84" t="s">
        <v>185</v>
      </c>
      <c r="S35" s="35">
        <v>10000000</v>
      </c>
      <c r="V35" s="57" t="e">
        <f>V33-V34</f>
        <v>#REF!</v>
      </c>
    </row>
    <row r="36" spans="7:22">
      <c r="L36" s="85"/>
      <c r="N36" s="84"/>
    </row>
    <row r="37" spans="7:22">
      <c r="G37" s="57"/>
      <c r="N37" s="82"/>
    </row>
    <row r="38" spans="7:22" ht="26.65" customHeight="1" thickBot="1">
      <c r="L38" s="83"/>
      <c r="N38" s="84"/>
      <c r="S38" s="98">
        <v>1355398911</v>
      </c>
      <c r="T38" s="83">
        <f>L32-L13</f>
        <v>77000000</v>
      </c>
      <c r="U38" s="99">
        <f>G32-G13</f>
        <v>547300000</v>
      </c>
      <c r="V38" s="100">
        <f>G32-V39</f>
        <v>605951295</v>
      </c>
    </row>
    <row r="39" spans="7:22" ht="16.5">
      <c r="N39" s="84"/>
      <c r="S39" s="101">
        <v>1082675905</v>
      </c>
      <c r="U39" s="99">
        <v>2017037705</v>
      </c>
      <c r="V39" s="102">
        <v>1624358705</v>
      </c>
    </row>
    <row r="40" spans="7:22" ht="12" customHeight="1">
      <c r="N40" s="86" t="s">
        <v>186</v>
      </c>
      <c r="S40" s="101">
        <f>S38-S39</f>
        <v>272723006</v>
      </c>
      <c r="U40" s="99">
        <v>1914978426</v>
      </c>
    </row>
    <row r="41" spans="7:22">
      <c r="N41" s="82" t="s">
        <v>187</v>
      </c>
      <c r="U41" s="99">
        <f>U39-U40</f>
        <v>102059279</v>
      </c>
      <c r="V41" s="99">
        <v>362679000</v>
      </c>
    </row>
    <row r="42" spans="7:22">
      <c r="G42" s="35">
        <v>776363585</v>
      </c>
      <c r="T42" s="83">
        <f>T38-S40</f>
        <v>-195723006</v>
      </c>
      <c r="V42" s="100">
        <f>V38-V41</f>
        <v>243272295</v>
      </c>
    </row>
  </sheetData>
  <mergeCells count="24">
    <mergeCell ref="C10:E10"/>
    <mergeCell ref="C18:E18"/>
    <mergeCell ref="C26:E26"/>
    <mergeCell ref="C29:E29"/>
    <mergeCell ref="C31:E31"/>
    <mergeCell ref="B32:F32"/>
    <mergeCell ref="N7:N9"/>
    <mergeCell ref="O7:O9"/>
    <mergeCell ref="P7:P9"/>
    <mergeCell ref="Q7:Q9"/>
    <mergeCell ref="I8:I9"/>
    <mergeCell ref="J8:J9"/>
    <mergeCell ref="K8:K9"/>
    <mergeCell ref="L8:M8"/>
    <mergeCell ref="B1:Q1"/>
    <mergeCell ref="B2:Q2"/>
    <mergeCell ref="B3:Q3"/>
    <mergeCell ref="B7:B9"/>
    <mergeCell ref="C7:E9"/>
    <mergeCell ref="F7:F9"/>
    <mergeCell ref="G7:G9"/>
    <mergeCell ref="H7:H9"/>
    <mergeCell ref="I7:J7"/>
    <mergeCell ref="K7:M7"/>
  </mergeCells>
  <pageMargins left="0.39370078740157499" right="7.8740157480315001E-2" top="0.23622047244094499" bottom="0.196850393700787" header="0.511811023622047" footer="0.27559055118110198"/>
  <pageSetup paperSize="5" scale="4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7BE41-7929-479E-8295-B14C109B1311}">
  <dimension ref="A52:S108"/>
  <sheetViews>
    <sheetView view="pageBreakPreview" topLeftCell="A97" zoomScale="75" zoomScaleNormal="63" workbookViewId="0">
      <selection activeCell="L108" sqref="L108"/>
    </sheetView>
  </sheetViews>
  <sheetFormatPr defaultColWidth="9" defaultRowHeight="12.75"/>
  <cols>
    <col min="1" max="1" width="4.140625" customWidth="1"/>
    <col min="2" max="2" width="4.7109375" customWidth="1"/>
    <col min="3" max="3" width="4" customWidth="1"/>
    <col min="4" max="6" width="2.7109375" customWidth="1"/>
    <col min="7" max="7" width="57.28515625" customWidth="1"/>
    <col min="8" max="8" width="17.7109375" customWidth="1"/>
    <col min="9" max="9" width="8.85546875" customWidth="1"/>
    <col min="10" max="10" width="10.7109375" customWidth="1"/>
    <col min="11" max="11" width="11.28515625" customWidth="1"/>
    <col min="12" max="12" width="9.140625" customWidth="1"/>
    <col min="13" max="13" width="18.5703125" customWidth="1"/>
    <col min="14" max="14" width="7.85546875" customWidth="1"/>
    <col min="15" max="15" width="15.140625" customWidth="1"/>
    <col min="16" max="16" width="11.85546875" customWidth="1"/>
    <col min="17" max="17" width="10.85546875" customWidth="1"/>
    <col min="19" max="19" width="16.7109375" customWidth="1"/>
  </cols>
  <sheetData>
    <row r="52" spans="1:19" ht="15.75">
      <c r="A52" s="306" t="s">
        <v>0</v>
      </c>
      <c r="B52" s="306"/>
      <c r="C52" s="306"/>
      <c r="D52" s="306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</row>
    <row r="53" spans="1:19" ht="15.75">
      <c r="A53" s="307" t="s">
        <v>1</v>
      </c>
      <c r="B53" s="307"/>
      <c r="C53" s="307"/>
      <c r="D53" s="307"/>
      <c r="E53" s="307"/>
      <c r="F53" s="307"/>
      <c r="G53" s="307"/>
      <c r="H53" s="307"/>
      <c r="I53" s="307"/>
      <c r="J53" s="307"/>
      <c r="K53" s="307"/>
      <c r="L53" s="307"/>
      <c r="M53" s="307"/>
      <c r="N53" s="307"/>
      <c r="O53" s="307"/>
      <c r="P53" s="307"/>
      <c r="Q53" s="307"/>
    </row>
    <row r="54" spans="1:19" ht="15.75">
      <c r="A54" s="307" t="s">
        <v>272</v>
      </c>
      <c r="B54" s="307"/>
      <c r="C54" s="307"/>
      <c r="D54" s="307"/>
      <c r="E54" s="307"/>
      <c r="F54" s="307"/>
      <c r="G54" s="307"/>
      <c r="H54" s="307"/>
      <c r="I54" s="307"/>
      <c r="J54" s="307"/>
      <c r="K54" s="307"/>
      <c r="L54" s="307"/>
      <c r="M54" s="307"/>
      <c r="N54" s="307"/>
      <c r="O54" s="307"/>
      <c r="P54" s="307"/>
      <c r="Q54" s="307"/>
    </row>
    <row r="55" spans="1:19" ht="15.75">
      <c r="A55" s="222"/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</row>
    <row r="56" spans="1:19" ht="16.5">
      <c r="A56" s="223" t="s">
        <v>2</v>
      </c>
      <c r="B56" s="223"/>
      <c r="C56" s="223"/>
      <c r="D56" s="223" t="s">
        <v>3</v>
      </c>
      <c r="E56" s="224" t="s">
        <v>4</v>
      </c>
      <c r="F56" s="225"/>
      <c r="G56" s="225"/>
      <c r="H56" s="225"/>
      <c r="I56" s="225"/>
      <c r="J56" s="242"/>
      <c r="K56" s="242"/>
      <c r="L56" s="242"/>
      <c r="M56" s="243"/>
      <c r="N56" s="243"/>
      <c r="O56" s="242"/>
      <c r="P56" s="242"/>
      <c r="Q56" s="242"/>
    </row>
    <row r="57" spans="1:19" ht="17.25" thickBot="1">
      <c r="A57" s="223"/>
      <c r="B57" s="223"/>
      <c r="C57" s="223"/>
      <c r="D57" s="223"/>
      <c r="E57" s="225"/>
      <c r="F57" s="225"/>
      <c r="G57" s="225"/>
      <c r="H57" s="225"/>
      <c r="I57" s="225"/>
      <c r="J57" s="242"/>
      <c r="K57" s="242"/>
      <c r="L57" s="242"/>
      <c r="M57" s="243"/>
      <c r="N57" s="243"/>
      <c r="O57" s="242"/>
      <c r="P57" s="242"/>
      <c r="Q57" s="242"/>
    </row>
    <row r="58" spans="1:19" ht="16.5">
      <c r="A58" s="328" t="s">
        <v>5</v>
      </c>
      <c r="B58" s="329"/>
      <c r="C58" s="330"/>
      <c r="D58" s="337" t="s">
        <v>6</v>
      </c>
      <c r="E58" s="329"/>
      <c r="F58" s="329"/>
      <c r="G58" s="330"/>
      <c r="H58" s="325" t="s">
        <v>7</v>
      </c>
      <c r="I58" s="325" t="s">
        <v>8</v>
      </c>
      <c r="J58" s="308" t="s">
        <v>9</v>
      </c>
      <c r="K58" s="309"/>
      <c r="L58" s="308" t="s">
        <v>10</v>
      </c>
      <c r="M58" s="310"/>
      <c r="N58" s="309"/>
      <c r="O58" s="311" t="s">
        <v>11</v>
      </c>
      <c r="P58" s="311" t="s">
        <v>12</v>
      </c>
      <c r="Q58" s="311" t="s">
        <v>13</v>
      </c>
    </row>
    <row r="59" spans="1:19" ht="16.5">
      <c r="A59" s="331"/>
      <c r="B59" s="332"/>
      <c r="C59" s="333"/>
      <c r="D59" s="338"/>
      <c r="E59" s="332"/>
      <c r="F59" s="332"/>
      <c r="G59" s="333"/>
      <c r="H59" s="326"/>
      <c r="I59" s="326"/>
      <c r="J59" s="323" t="s">
        <v>14</v>
      </c>
      <c r="K59" s="323" t="s">
        <v>15</v>
      </c>
      <c r="L59" s="323" t="s">
        <v>16</v>
      </c>
      <c r="M59" s="316" t="s">
        <v>15</v>
      </c>
      <c r="N59" s="316"/>
      <c r="O59" s="312"/>
      <c r="P59" s="312"/>
      <c r="Q59" s="312"/>
    </row>
    <row r="60" spans="1:19" ht="16.5">
      <c r="A60" s="334"/>
      <c r="B60" s="335"/>
      <c r="C60" s="336"/>
      <c r="D60" s="339"/>
      <c r="E60" s="335"/>
      <c r="F60" s="335"/>
      <c r="G60" s="336"/>
      <c r="H60" s="327"/>
      <c r="I60" s="327"/>
      <c r="J60" s="323"/>
      <c r="K60" s="323"/>
      <c r="L60" s="323"/>
      <c r="M60" s="244" t="s">
        <v>17</v>
      </c>
      <c r="N60" s="244" t="s">
        <v>18</v>
      </c>
      <c r="O60" s="313"/>
      <c r="P60" s="313"/>
      <c r="Q60" s="313"/>
    </row>
    <row r="61" spans="1:19" ht="13.5" thickBot="1">
      <c r="A61" s="317">
        <v>1</v>
      </c>
      <c r="B61" s="318"/>
      <c r="C61" s="319"/>
      <c r="D61" s="320">
        <v>2</v>
      </c>
      <c r="E61" s="318"/>
      <c r="F61" s="318"/>
      <c r="G61" s="319"/>
      <c r="H61" s="226">
        <v>3</v>
      </c>
      <c r="I61" s="226"/>
      <c r="J61" s="245">
        <v>4</v>
      </c>
      <c r="K61" s="245">
        <v>5</v>
      </c>
      <c r="L61" s="245"/>
      <c r="M61" s="245">
        <v>6</v>
      </c>
      <c r="N61" s="245"/>
      <c r="O61" s="245">
        <v>7</v>
      </c>
      <c r="P61" s="245">
        <v>7</v>
      </c>
      <c r="Q61" s="245">
        <v>7</v>
      </c>
    </row>
    <row r="62" spans="1:19" ht="17.25" thickTop="1">
      <c r="A62" s="227"/>
      <c r="B62" s="228"/>
      <c r="C62" s="229"/>
      <c r="D62" s="230"/>
      <c r="E62" s="230"/>
      <c r="F62" s="230"/>
      <c r="G62" s="231"/>
      <c r="H62" s="232"/>
      <c r="I62" s="232"/>
      <c r="J62" s="246"/>
      <c r="K62" s="246"/>
      <c r="L62" s="246"/>
      <c r="M62" s="246"/>
      <c r="N62" s="246"/>
      <c r="O62" s="246"/>
      <c r="P62" s="246"/>
      <c r="Q62" s="246"/>
    </row>
    <row r="63" spans="1:19" ht="16.5">
      <c r="A63" s="233">
        <v>7</v>
      </c>
      <c r="B63" s="275" t="s">
        <v>19</v>
      </c>
      <c r="C63" s="234"/>
      <c r="D63" s="321" t="s">
        <v>4</v>
      </c>
      <c r="E63" s="321"/>
      <c r="F63" s="321"/>
      <c r="G63" s="322"/>
      <c r="H63" s="235">
        <f>H100</f>
        <v>2230310000</v>
      </c>
      <c r="I63" s="247">
        <f t="shared" ref="I63:I99" si="0">H63/$H$100*100</f>
        <v>100</v>
      </c>
      <c r="J63" s="248">
        <f>K63</f>
        <v>18.493413651017125</v>
      </c>
      <c r="K63" s="249">
        <f>M63/H63*100</f>
        <v>18.493413651017125</v>
      </c>
      <c r="L63" s="248">
        <f t="shared" ref="L63:L99" si="1">J63*H63/$H$100</f>
        <v>18.493413651017125</v>
      </c>
      <c r="M63" s="235">
        <f>M100</f>
        <v>412460454</v>
      </c>
      <c r="N63" s="248">
        <f t="shared" ref="N63:N99" si="2">M63/$H$100*100%</f>
        <v>0.18493413651017124</v>
      </c>
      <c r="O63" s="250">
        <f>H63-M63</f>
        <v>1817849546</v>
      </c>
      <c r="P63" s="235"/>
      <c r="Q63" s="235"/>
    </row>
    <row r="64" spans="1:19" ht="42" customHeight="1">
      <c r="A64" s="236"/>
      <c r="B64" s="237"/>
      <c r="C64" s="238">
        <v>1</v>
      </c>
      <c r="D64" s="239"/>
      <c r="E64" s="314" t="s">
        <v>20</v>
      </c>
      <c r="F64" s="314"/>
      <c r="G64" s="315"/>
      <c r="H64" s="241">
        <f>H65+H67+H71+H73+H79+H82</f>
        <v>2115753100</v>
      </c>
      <c r="I64" s="251">
        <f t="shared" si="0"/>
        <v>94.863633306580695</v>
      </c>
      <c r="J64" s="252">
        <f t="shared" ref="J64:J100" si="3">K64</f>
        <v>19.49473471172038</v>
      </c>
      <c r="K64" s="253">
        <f t="shared" ref="K64:K100" si="4">M64/H64*100</f>
        <v>19.49473471172038</v>
      </c>
      <c r="L64" s="252">
        <f t="shared" si="1"/>
        <v>18.493413651017121</v>
      </c>
      <c r="M64" s="254">
        <f>M67+M71+M73+M79+M82+M65</f>
        <v>412460454</v>
      </c>
      <c r="N64" s="252">
        <f t="shared" si="2"/>
        <v>0.18493413651017124</v>
      </c>
      <c r="O64" s="254">
        <f t="shared" ref="O64:O99" si="5">H64-M64</f>
        <v>1703292646</v>
      </c>
      <c r="P64" s="241"/>
      <c r="Q64" s="241"/>
      <c r="S64" s="172"/>
    </row>
    <row r="65" spans="1:17" ht="16.5">
      <c r="A65" s="255"/>
      <c r="B65" s="256"/>
      <c r="C65" s="257"/>
      <c r="D65" s="258"/>
      <c r="E65" s="258"/>
      <c r="F65" s="239" t="str">
        <f>[2]Sheet1!B10</f>
        <v>Perencanaan, Penganggaran, dan Evaluasi Kinerja Perangkat Daerah</v>
      </c>
      <c r="G65" s="259"/>
      <c r="H65" s="254">
        <f>[2]rincian!I53</f>
        <v>13993200</v>
      </c>
      <c r="I65" s="251">
        <f t="shared" si="0"/>
        <v>0.62741053934206459</v>
      </c>
      <c r="J65" s="252">
        <f t="shared" si="3"/>
        <v>7.5036446273904458</v>
      </c>
      <c r="K65" s="253">
        <f t="shared" si="4"/>
        <v>7.5036446273904458</v>
      </c>
      <c r="L65" s="252">
        <f t="shared" si="1"/>
        <v>4.7078657227022244E-2</v>
      </c>
      <c r="M65" s="254">
        <f>SUM(M66)</f>
        <v>1050000</v>
      </c>
      <c r="N65" s="252">
        <f t="shared" si="2"/>
        <v>4.7078657227022253E-4</v>
      </c>
      <c r="O65" s="254">
        <f t="shared" si="5"/>
        <v>12943200</v>
      </c>
      <c r="P65" s="264"/>
      <c r="Q65" s="264"/>
    </row>
    <row r="66" spans="1:17" ht="16.5">
      <c r="A66" s="255"/>
      <c r="B66" s="256"/>
      <c r="C66" s="257"/>
      <c r="D66" s="258"/>
      <c r="E66" s="258"/>
      <c r="F66" s="258"/>
      <c r="G66" s="259" t="str">
        <f>[2]Sheet1!B11</f>
        <v>Penyusunan Dokumen Perencanaan Perangkat Daerah</v>
      </c>
      <c r="H66" s="260">
        <f>[2]RekapRFK!G12</f>
        <v>13993200</v>
      </c>
      <c r="I66" s="265">
        <f t="shared" si="0"/>
        <v>0.62741053934206459</v>
      </c>
      <c r="J66" s="266">
        <f t="shared" si="3"/>
        <v>7.5036446273904458</v>
      </c>
      <c r="K66" s="267">
        <f t="shared" si="4"/>
        <v>7.5036446273904458</v>
      </c>
      <c r="L66" s="266">
        <f t="shared" si="1"/>
        <v>4.7078657227022244E-2</v>
      </c>
      <c r="M66" s="260">
        <f>[2]RekapRFK!L12</f>
        <v>1050000</v>
      </c>
      <c r="N66" s="266">
        <f t="shared" si="2"/>
        <v>4.7078657227022253E-4</v>
      </c>
      <c r="O66" s="260">
        <f t="shared" si="5"/>
        <v>12943200</v>
      </c>
      <c r="P66" s="264"/>
      <c r="Q66" s="264"/>
    </row>
    <row r="67" spans="1:17" ht="16.5">
      <c r="A67" s="236"/>
      <c r="B67" s="237"/>
      <c r="C67" s="238"/>
      <c r="D67" s="239"/>
      <c r="E67" s="239"/>
      <c r="F67" s="314" t="s">
        <v>21</v>
      </c>
      <c r="G67" s="315"/>
      <c r="H67" s="254">
        <f>H68+H69+H70</f>
        <v>1697610400</v>
      </c>
      <c r="I67" s="251">
        <f t="shared" si="0"/>
        <v>76.115445834883943</v>
      </c>
      <c r="J67" s="252">
        <f t="shared" si="3"/>
        <v>19.053868543689411</v>
      </c>
      <c r="K67" s="253">
        <f t="shared" si="4"/>
        <v>19.053868543689411</v>
      </c>
      <c r="L67" s="252">
        <f t="shared" si="1"/>
        <v>14.502936990821903</v>
      </c>
      <c r="M67" s="254">
        <f>SUM(M68:M70)</f>
        <v>323460454</v>
      </c>
      <c r="N67" s="252">
        <f t="shared" si="2"/>
        <v>0.14502936990821905</v>
      </c>
      <c r="O67" s="254">
        <f t="shared" si="5"/>
        <v>1374149946</v>
      </c>
      <c r="P67" s="254"/>
      <c r="Q67" s="254"/>
    </row>
    <row r="68" spans="1:17" ht="16.5">
      <c r="A68" s="236"/>
      <c r="B68" s="237"/>
      <c r="C68" s="238"/>
      <c r="D68" s="239"/>
      <c r="E68" s="239"/>
      <c r="F68" s="240"/>
      <c r="G68" s="259" t="s">
        <v>22</v>
      </c>
      <c r="H68" s="260">
        <f>[2]rincian!I88</f>
        <v>1683010000</v>
      </c>
      <c r="I68" s="265">
        <f t="shared" si="0"/>
        <v>75.460810380619733</v>
      </c>
      <c r="J68" s="266">
        <f t="shared" si="3"/>
        <v>19.147863292553225</v>
      </c>
      <c r="K68" s="267">
        <f t="shared" si="4"/>
        <v>19.147863292553225</v>
      </c>
      <c r="L68" s="266">
        <f t="shared" si="1"/>
        <v>14.449132811133881</v>
      </c>
      <c r="M68" s="260">
        <f>[2]RekapRFK!L13</f>
        <v>322260454</v>
      </c>
      <c r="N68" s="266">
        <f t="shared" si="2"/>
        <v>0.14449132811133877</v>
      </c>
      <c r="O68" s="260">
        <f t="shared" si="5"/>
        <v>1360749546</v>
      </c>
      <c r="P68" s="254"/>
      <c r="Q68" s="254"/>
    </row>
    <row r="69" spans="1:17" ht="33">
      <c r="A69" s="255"/>
      <c r="B69" s="256"/>
      <c r="C69" s="257"/>
      <c r="D69" s="258"/>
      <c r="E69" s="258"/>
      <c r="F69" s="240"/>
      <c r="G69" s="259" t="s">
        <v>23</v>
      </c>
      <c r="H69" s="260">
        <f>[2]rincian!I116</f>
        <v>6428100</v>
      </c>
      <c r="I69" s="265">
        <f t="shared" si="0"/>
        <v>0.28821553954383022</v>
      </c>
      <c r="J69" s="266">
        <f t="shared" si="3"/>
        <v>0</v>
      </c>
      <c r="K69" s="267">
        <f t="shared" si="4"/>
        <v>0</v>
      </c>
      <c r="L69" s="266">
        <f t="shared" si="1"/>
        <v>0</v>
      </c>
      <c r="M69" s="260">
        <f>[2]RekapRFK!L14</f>
        <v>0</v>
      </c>
      <c r="N69" s="266">
        <f t="shared" si="2"/>
        <v>0</v>
      </c>
      <c r="O69" s="260">
        <f t="shared" si="5"/>
        <v>6428100</v>
      </c>
      <c r="P69" s="268"/>
      <c r="Q69" s="268"/>
    </row>
    <row r="70" spans="1:17" ht="33">
      <c r="A70" s="255"/>
      <c r="B70" s="256"/>
      <c r="C70" s="257"/>
      <c r="D70" s="258"/>
      <c r="E70" s="258"/>
      <c r="F70" s="240"/>
      <c r="G70" s="259" t="str">
        <f>[2]Sheet1!B15</f>
        <v>Koordinasi dan Penyusunan Laporan Keuangan Bulanan/ Triwulanan/ Semesteran SKPD</v>
      </c>
      <c r="H70" s="260">
        <f>[2]rincian!I143</f>
        <v>8172300</v>
      </c>
      <c r="I70" s="265">
        <f t="shared" si="0"/>
        <v>0.36641991472037522</v>
      </c>
      <c r="J70" s="266">
        <f t="shared" si="3"/>
        <v>14.683748761058698</v>
      </c>
      <c r="K70" s="267">
        <f t="shared" si="4"/>
        <v>14.683748761058698</v>
      </c>
      <c r="L70" s="266">
        <f t="shared" si="1"/>
        <v>5.3804179688025429E-2</v>
      </c>
      <c r="M70" s="260">
        <f>[2]RekapRFK!L15</f>
        <v>1200000</v>
      </c>
      <c r="N70" s="266">
        <f t="shared" si="2"/>
        <v>5.3804179688025434E-4</v>
      </c>
      <c r="O70" s="260">
        <f t="shared" si="5"/>
        <v>6972300</v>
      </c>
      <c r="P70" s="268"/>
      <c r="Q70" s="268"/>
    </row>
    <row r="71" spans="1:17" ht="16.5">
      <c r="A71" s="255"/>
      <c r="B71" s="256"/>
      <c r="C71" s="257"/>
      <c r="D71" s="258"/>
      <c r="E71" s="258"/>
      <c r="F71" s="239" t="str">
        <f>[2]Sheet1!B16</f>
        <v>Administrasi Barang Milik Daerah pada Perangkat Daerah</v>
      </c>
      <c r="G71" s="259"/>
      <c r="H71" s="254">
        <f>H72</f>
        <v>8472700</v>
      </c>
      <c r="I71" s="251">
        <f t="shared" si="0"/>
        <v>0.37988889436894424</v>
      </c>
      <c r="J71" s="252">
        <f t="shared" si="3"/>
        <v>14.163135718248022</v>
      </c>
      <c r="K71" s="253">
        <f t="shared" si="4"/>
        <v>14.163135718248022</v>
      </c>
      <c r="L71" s="252">
        <f t="shared" si="1"/>
        <v>5.3804179688025436E-2</v>
      </c>
      <c r="M71" s="254">
        <f>SUM(M72)</f>
        <v>1200000</v>
      </c>
      <c r="N71" s="252">
        <f t="shared" si="2"/>
        <v>5.3804179688025434E-4</v>
      </c>
      <c r="O71" s="254">
        <f t="shared" si="5"/>
        <v>7272700</v>
      </c>
      <c r="P71" s="268"/>
      <c r="Q71" s="268"/>
    </row>
    <row r="72" spans="1:17" ht="33">
      <c r="A72" s="255"/>
      <c r="B72" s="256"/>
      <c r="C72" s="257"/>
      <c r="D72" s="258"/>
      <c r="E72" s="258"/>
      <c r="F72" s="240"/>
      <c r="G72" s="259" t="str">
        <f>[2]RekapRFK!F16</f>
        <v>Rekonsiliasi dan Penyusunan Laporan Barang Milik Daerah pada SKPD</v>
      </c>
      <c r="H72" s="260">
        <f>[2]rincian!I171</f>
        <v>8472700</v>
      </c>
      <c r="I72" s="265">
        <f t="shared" si="0"/>
        <v>0.37988889436894424</v>
      </c>
      <c r="J72" s="266">
        <f t="shared" si="3"/>
        <v>14.163135718248022</v>
      </c>
      <c r="K72" s="267">
        <f t="shared" si="4"/>
        <v>14.163135718248022</v>
      </c>
      <c r="L72" s="266">
        <f t="shared" si="1"/>
        <v>5.3804179688025436E-2</v>
      </c>
      <c r="M72" s="260">
        <f>[2]RekapRFK!L16</f>
        <v>1200000</v>
      </c>
      <c r="N72" s="266">
        <f t="shared" si="2"/>
        <v>5.3804179688025434E-4</v>
      </c>
      <c r="O72" s="260">
        <f t="shared" si="5"/>
        <v>7272700</v>
      </c>
      <c r="P72" s="268"/>
      <c r="Q72" s="268"/>
    </row>
    <row r="73" spans="1:17" ht="16.5">
      <c r="A73" s="236"/>
      <c r="B73" s="237"/>
      <c r="C73" s="238"/>
      <c r="D73" s="239"/>
      <c r="E73" s="239"/>
      <c r="F73" s="314" t="s">
        <v>24</v>
      </c>
      <c r="G73" s="315"/>
      <c r="H73" s="254">
        <f>H74+H75+H76</f>
        <v>112147000</v>
      </c>
      <c r="I73" s="251">
        <f t="shared" si="0"/>
        <v>5.0283144495608241</v>
      </c>
      <c r="J73" s="266">
        <v>0</v>
      </c>
      <c r="K73" s="267">
        <f t="shared" si="4"/>
        <v>34.9987070541343</v>
      </c>
      <c r="L73" s="252">
        <f t="shared" si="1"/>
        <v>0</v>
      </c>
      <c r="M73" s="254">
        <f>SUM(M74:M76)</f>
        <v>39250000</v>
      </c>
      <c r="N73" s="252">
        <f t="shared" si="2"/>
        <v>1.7598450439624984E-2</v>
      </c>
      <c r="O73" s="254">
        <f t="shared" si="5"/>
        <v>72897000</v>
      </c>
      <c r="P73" s="254"/>
      <c r="Q73" s="254"/>
    </row>
    <row r="74" spans="1:17" ht="16.5">
      <c r="A74" s="236"/>
      <c r="B74" s="237"/>
      <c r="C74" s="238"/>
      <c r="D74" s="239"/>
      <c r="E74" s="239"/>
      <c r="F74" s="240"/>
      <c r="G74" s="259" t="s">
        <v>25</v>
      </c>
      <c r="H74" s="260">
        <f>[2]rincian!I379</f>
        <v>37000000</v>
      </c>
      <c r="I74" s="265">
        <f t="shared" si="0"/>
        <v>1.6589622070474506</v>
      </c>
      <c r="J74" s="266">
        <f>[2]rincian!O379</f>
        <v>100</v>
      </c>
      <c r="K74" s="267">
        <f t="shared" si="4"/>
        <v>100</v>
      </c>
      <c r="L74" s="266">
        <f t="shared" si="1"/>
        <v>1.6589622070474508</v>
      </c>
      <c r="M74" s="264">
        <f>[2]RekapRFK!L17</f>
        <v>37000000</v>
      </c>
      <c r="N74" s="266">
        <f t="shared" si="2"/>
        <v>1.6589622070474506E-2</v>
      </c>
      <c r="O74" s="260">
        <f t="shared" si="5"/>
        <v>0</v>
      </c>
      <c r="P74" s="254"/>
      <c r="Q74" s="254"/>
    </row>
    <row r="75" spans="1:17" ht="33">
      <c r="A75" s="255"/>
      <c r="B75" s="256"/>
      <c r="C75" s="257"/>
      <c r="D75" s="258"/>
      <c r="E75" s="258"/>
      <c r="F75" s="258"/>
      <c r="G75" s="259" t="s">
        <v>26</v>
      </c>
      <c r="H75" s="260">
        <f>[2]rincian!I199</f>
        <v>4680000</v>
      </c>
      <c r="I75" s="265">
        <f t="shared" si="0"/>
        <v>0.20983630078329918</v>
      </c>
      <c r="J75" s="266">
        <f t="shared" si="3"/>
        <v>0</v>
      </c>
      <c r="K75" s="267">
        <f t="shared" si="4"/>
        <v>0</v>
      </c>
      <c r="L75" s="266">
        <f t="shared" si="1"/>
        <v>0</v>
      </c>
      <c r="M75" s="264">
        <f>[2]RekapRFK!L18</f>
        <v>0</v>
      </c>
      <c r="N75" s="266">
        <f t="shared" si="2"/>
        <v>0</v>
      </c>
      <c r="O75" s="260">
        <f t="shared" si="5"/>
        <v>4680000</v>
      </c>
      <c r="P75" s="264"/>
      <c r="Q75" s="264"/>
    </row>
    <row r="76" spans="1:17" ht="33">
      <c r="A76" s="255"/>
      <c r="B76" s="256"/>
      <c r="C76" s="257"/>
      <c r="D76" s="258"/>
      <c r="E76" s="258"/>
      <c r="F76" s="258"/>
      <c r="G76" s="259" t="s">
        <v>27</v>
      </c>
      <c r="H76" s="260">
        <f>[2]rincian!I225</f>
        <v>70467000</v>
      </c>
      <c r="I76" s="265">
        <f t="shared" si="0"/>
        <v>3.1595159417300733</v>
      </c>
      <c r="J76" s="252">
        <v>0</v>
      </c>
      <c r="K76" s="253">
        <f t="shared" si="4"/>
        <v>3.1929839499340118</v>
      </c>
      <c r="L76" s="266">
        <f t="shared" si="1"/>
        <v>0</v>
      </c>
      <c r="M76" s="264">
        <f>[2]RekapRFK!L19</f>
        <v>2250000</v>
      </c>
      <c r="N76" s="266">
        <f t="shared" si="2"/>
        <v>1.0088283691504769E-3</v>
      </c>
      <c r="O76" s="260">
        <f t="shared" si="5"/>
        <v>68217000</v>
      </c>
      <c r="P76" s="264"/>
      <c r="Q76" s="264"/>
    </row>
    <row r="77" spans="1:17" ht="16.5">
      <c r="A77" s="255"/>
      <c r="B77" s="256"/>
      <c r="C77" s="257"/>
      <c r="D77" s="258"/>
      <c r="E77" s="258"/>
      <c r="F77" s="258" t="s">
        <v>266</v>
      </c>
      <c r="G77" s="259"/>
      <c r="H77" s="260"/>
      <c r="I77" s="265"/>
      <c r="J77" s="252"/>
      <c r="K77" s="253"/>
      <c r="L77" s="266"/>
      <c r="M77" s="264"/>
      <c r="N77" s="266"/>
      <c r="O77" s="260"/>
      <c r="P77" s="264"/>
      <c r="Q77" s="264"/>
    </row>
    <row r="78" spans="1:17" ht="16.5">
      <c r="A78" s="255"/>
      <c r="B78" s="256"/>
      <c r="C78" s="257"/>
      <c r="D78" s="258"/>
      <c r="E78" s="258"/>
      <c r="F78" s="258"/>
      <c r="G78" s="259" t="s">
        <v>269</v>
      </c>
      <c r="H78" s="260">
        <f>[2]rincian!I405</f>
        <v>12000000</v>
      </c>
      <c r="I78" s="265">
        <f t="shared" si="0"/>
        <v>0.53804179688025422</v>
      </c>
      <c r="J78" s="252"/>
      <c r="K78" s="253">
        <f t="shared" si="4"/>
        <v>100</v>
      </c>
      <c r="L78" s="266">
        <f t="shared" si="1"/>
        <v>0</v>
      </c>
      <c r="M78" s="264">
        <f>[2]RekapRFK!L20</f>
        <v>12000000</v>
      </c>
      <c r="N78" s="266"/>
      <c r="O78" s="260">
        <f>H78-M78</f>
        <v>0</v>
      </c>
      <c r="P78" s="264"/>
      <c r="Q78" s="264"/>
    </row>
    <row r="79" spans="1:17" ht="16.5">
      <c r="A79" s="236"/>
      <c r="B79" s="237"/>
      <c r="C79" s="238"/>
      <c r="D79" s="239"/>
      <c r="E79" s="239"/>
      <c r="F79" s="314" t="s">
        <v>28</v>
      </c>
      <c r="G79" s="315"/>
      <c r="H79" s="261">
        <f>H80+H81</f>
        <v>224199800</v>
      </c>
      <c r="I79" s="251">
        <f t="shared" si="0"/>
        <v>10.052405271016136</v>
      </c>
      <c r="J79" s="252">
        <f t="shared" si="3"/>
        <v>15.19983514704295</v>
      </c>
      <c r="K79" s="253">
        <f t="shared" si="4"/>
        <v>15.19983514704295</v>
      </c>
      <c r="L79" s="252">
        <f t="shared" si="1"/>
        <v>1.527949029507109</v>
      </c>
      <c r="M79" s="261">
        <f>SUM(M80:M81)</f>
        <v>34078000</v>
      </c>
      <c r="N79" s="252">
        <f t="shared" si="2"/>
        <v>1.5279490295071089E-2</v>
      </c>
      <c r="O79" s="254">
        <f t="shared" si="5"/>
        <v>190121800</v>
      </c>
      <c r="P79" s="261"/>
      <c r="Q79" s="261"/>
    </row>
    <row r="80" spans="1:17" ht="33">
      <c r="A80" s="255"/>
      <c r="B80" s="256"/>
      <c r="C80" s="257"/>
      <c r="D80" s="258"/>
      <c r="E80" s="258"/>
      <c r="F80" s="258"/>
      <c r="G80" s="259" t="s">
        <v>29</v>
      </c>
      <c r="H80" s="260">
        <f>[2]rincian!I282</f>
        <v>5450000</v>
      </c>
      <c r="I80" s="265">
        <f t="shared" si="0"/>
        <v>0.24436064941644886</v>
      </c>
      <c r="J80" s="266">
        <f t="shared" si="3"/>
        <v>9.6880733944954134</v>
      </c>
      <c r="K80" s="267">
        <f t="shared" si="4"/>
        <v>9.6880733944954134</v>
      </c>
      <c r="L80" s="266">
        <f t="shared" si="1"/>
        <v>2.367383906273119E-2</v>
      </c>
      <c r="M80" s="264">
        <f>[2]RekapRFK!L22</f>
        <v>528000</v>
      </c>
      <c r="N80" s="266">
        <f t="shared" si="2"/>
        <v>2.3673839062731189E-4</v>
      </c>
      <c r="O80" s="260">
        <f t="shared" si="5"/>
        <v>4922000</v>
      </c>
      <c r="P80" s="264"/>
      <c r="Q80" s="264"/>
    </row>
    <row r="81" spans="1:17" ht="16.5">
      <c r="A81" s="255"/>
      <c r="B81" s="256"/>
      <c r="C81" s="257"/>
      <c r="D81" s="258"/>
      <c r="E81" s="258"/>
      <c r="F81" s="258"/>
      <c r="G81" s="259" t="s">
        <v>30</v>
      </c>
      <c r="H81" s="260">
        <f>[2]rincian!I257</f>
        <v>218749800</v>
      </c>
      <c r="I81" s="265">
        <f t="shared" si="0"/>
        <v>9.8080446215996879</v>
      </c>
      <c r="J81" s="266">
        <f t="shared" si="3"/>
        <v>15.33715687968629</v>
      </c>
      <c r="K81" s="267">
        <f t="shared" si="4"/>
        <v>15.33715687968629</v>
      </c>
      <c r="L81" s="266">
        <f t="shared" si="1"/>
        <v>1.5042751904443776</v>
      </c>
      <c r="M81" s="264">
        <f>[2]RekapRFK!L21</f>
        <v>33550000</v>
      </c>
      <c r="N81" s="266">
        <f t="shared" si="2"/>
        <v>1.5042751904443777E-2</v>
      </c>
      <c r="O81" s="260">
        <f t="shared" si="5"/>
        <v>185199800</v>
      </c>
      <c r="P81" s="264"/>
      <c r="Q81" s="264"/>
    </row>
    <row r="82" spans="1:17" ht="38.25" customHeight="1">
      <c r="A82" s="236"/>
      <c r="B82" s="237"/>
      <c r="C82" s="238"/>
      <c r="D82" s="239"/>
      <c r="E82" s="239"/>
      <c r="F82" s="314" t="s">
        <v>31</v>
      </c>
      <c r="G82" s="315"/>
      <c r="H82" s="261">
        <f>H83+H84+H85</f>
        <v>59330000</v>
      </c>
      <c r="I82" s="251">
        <f t="shared" si="0"/>
        <v>2.6601683174087909</v>
      </c>
      <c r="J82" s="252">
        <f t="shared" si="3"/>
        <v>22.622619248272375</v>
      </c>
      <c r="K82" s="253">
        <f t="shared" si="4"/>
        <v>22.622619248272375</v>
      </c>
      <c r="L82" s="252">
        <f t="shared" si="1"/>
        <v>0.6017997498105645</v>
      </c>
      <c r="M82" s="261">
        <f>SUM(M83:M85)</f>
        <v>13422000</v>
      </c>
      <c r="N82" s="252">
        <f t="shared" si="2"/>
        <v>6.0179974981056442E-3</v>
      </c>
      <c r="O82" s="254">
        <f t="shared" si="5"/>
        <v>45908000</v>
      </c>
      <c r="P82" s="261"/>
      <c r="Q82" s="261"/>
    </row>
    <row r="83" spans="1:17" ht="49.5">
      <c r="A83" s="255"/>
      <c r="B83" s="256"/>
      <c r="C83" s="257"/>
      <c r="D83" s="258"/>
      <c r="E83" s="258"/>
      <c r="F83" s="258"/>
      <c r="G83" s="259" t="s">
        <v>32</v>
      </c>
      <c r="H83" s="260">
        <f>[2]rincian!I306</f>
        <v>36770000</v>
      </c>
      <c r="I83" s="265">
        <f t="shared" si="0"/>
        <v>1.6486497392739126</v>
      </c>
      <c r="J83" s="266">
        <f t="shared" si="3"/>
        <v>34.675006799020942</v>
      </c>
      <c r="K83" s="267">
        <f t="shared" si="4"/>
        <v>34.675006799020942</v>
      </c>
      <c r="L83" s="266">
        <f t="shared" si="1"/>
        <v>0.57166940918527021</v>
      </c>
      <c r="M83" s="264">
        <f>[2]RekapRFK!L23</f>
        <v>12750000</v>
      </c>
      <c r="N83" s="266">
        <f t="shared" si="2"/>
        <v>5.7166940918527021E-3</v>
      </c>
      <c r="O83" s="260">
        <f t="shared" si="5"/>
        <v>24020000</v>
      </c>
      <c r="P83" s="264"/>
      <c r="Q83" s="264"/>
    </row>
    <row r="84" spans="1:17" ht="49.5">
      <c r="A84" s="255"/>
      <c r="B84" s="256"/>
      <c r="C84" s="257"/>
      <c r="D84" s="258"/>
      <c r="E84" s="258"/>
      <c r="F84" s="258"/>
      <c r="G84" s="259" t="s">
        <v>33</v>
      </c>
      <c r="H84" s="260">
        <f>[2]RekapRFK!G24</f>
        <v>19640000</v>
      </c>
      <c r="I84" s="265">
        <f t="shared" si="0"/>
        <v>0.88059507422734962</v>
      </c>
      <c r="J84" s="266">
        <f t="shared" si="3"/>
        <v>3.4215885947046845</v>
      </c>
      <c r="K84" s="267">
        <f t="shared" si="4"/>
        <v>3.4215885947046845</v>
      </c>
      <c r="L84" s="266">
        <f t="shared" si="1"/>
        <v>3.0130340625294242E-2</v>
      </c>
      <c r="M84" s="260">
        <f>[2]RekapRFK!L24</f>
        <v>672000</v>
      </c>
      <c r="N84" s="266">
        <f t="shared" si="2"/>
        <v>3.0130340625294242E-4</v>
      </c>
      <c r="O84" s="260">
        <f t="shared" si="5"/>
        <v>18968000</v>
      </c>
      <c r="P84" s="264"/>
      <c r="Q84" s="264"/>
    </row>
    <row r="85" spans="1:17" ht="16.5">
      <c r="A85" s="255"/>
      <c r="B85" s="256"/>
      <c r="C85" s="257"/>
      <c r="D85" s="258"/>
      <c r="E85" s="258"/>
      <c r="F85" s="258"/>
      <c r="G85" s="259" t="s">
        <v>34</v>
      </c>
      <c r="H85" s="260">
        <f>[2]RekapRFK!G25</f>
        <v>2920000</v>
      </c>
      <c r="I85" s="265">
        <f t="shared" si="0"/>
        <v>0.13092350390752855</v>
      </c>
      <c r="J85" s="266">
        <f t="shared" si="3"/>
        <v>0</v>
      </c>
      <c r="K85" s="267">
        <f t="shared" si="4"/>
        <v>0</v>
      </c>
      <c r="L85" s="266">
        <f t="shared" si="1"/>
        <v>0</v>
      </c>
      <c r="M85" s="260">
        <f>[2]RekapRFK!L25</f>
        <v>0</v>
      </c>
      <c r="N85" s="266">
        <f t="shared" si="2"/>
        <v>0</v>
      </c>
      <c r="O85" s="260">
        <f t="shared" si="5"/>
        <v>2920000</v>
      </c>
      <c r="P85" s="264"/>
      <c r="Q85" s="264"/>
    </row>
    <row r="86" spans="1:17" ht="30.4" customHeight="1">
      <c r="A86" s="236"/>
      <c r="B86" s="237"/>
      <c r="C86" s="238">
        <v>2</v>
      </c>
      <c r="D86" s="239"/>
      <c r="E86" s="314" t="s">
        <v>35</v>
      </c>
      <c r="F86" s="314"/>
      <c r="G86" s="315"/>
      <c r="H86" s="254">
        <f>H87</f>
        <v>1352200</v>
      </c>
      <c r="I86" s="251">
        <f t="shared" si="0"/>
        <v>6.0628343145123324E-2</v>
      </c>
      <c r="J86" s="252">
        <f t="shared" si="3"/>
        <v>0</v>
      </c>
      <c r="K86" s="253">
        <f t="shared" si="4"/>
        <v>0</v>
      </c>
      <c r="L86" s="252">
        <f t="shared" si="1"/>
        <v>0</v>
      </c>
      <c r="M86" s="254">
        <f>M87</f>
        <v>0</v>
      </c>
      <c r="N86" s="252">
        <f t="shared" si="2"/>
        <v>0</v>
      </c>
      <c r="O86" s="254">
        <f t="shared" si="5"/>
        <v>1352200</v>
      </c>
      <c r="P86" s="254"/>
      <c r="Q86" s="254"/>
    </row>
    <row r="87" spans="1:17" ht="36.6" customHeight="1">
      <c r="A87" s="236"/>
      <c r="B87" s="237"/>
      <c r="C87" s="238"/>
      <c r="D87" s="239"/>
      <c r="E87" s="239"/>
      <c r="F87" s="314" t="s">
        <v>36</v>
      </c>
      <c r="G87" s="315"/>
      <c r="H87" s="254">
        <f>SUM(H88)</f>
        <v>1352200</v>
      </c>
      <c r="I87" s="251">
        <f t="shared" si="0"/>
        <v>6.0628343145123324E-2</v>
      </c>
      <c r="J87" s="252">
        <f t="shared" si="3"/>
        <v>0</v>
      </c>
      <c r="K87" s="253">
        <f t="shared" si="4"/>
        <v>0</v>
      </c>
      <c r="L87" s="252">
        <f t="shared" si="1"/>
        <v>0</v>
      </c>
      <c r="M87" s="254">
        <f>SUM(M88)</f>
        <v>0</v>
      </c>
      <c r="N87" s="252">
        <f t="shared" si="2"/>
        <v>0</v>
      </c>
      <c r="O87" s="254">
        <f t="shared" si="5"/>
        <v>1352200</v>
      </c>
      <c r="P87" s="254"/>
      <c r="Q87" s="254"/>
    </row>
    <row r="88" spans="1:17" ht="33">
      <c r="A88" s="255"/>
      <c r="B88" s="256"/>
      <c r="C88" s="257"/>
      <c r="D88" s="258"/>
      <c r="E88" s="258"/>
      <c r="F88" s="258"/>
      <c r="G88" s="259" t="s">
        <v>37</v>
      </c>
      <c r="H88" s="260">
        <f>[2]RekapRFK!G26</f>
        <v>1352200</v>
      </c>
      <c r="I88" s="265">
        <f t="shared" si="0"/>
        <v>6.0628343145123324E-2</v>
      </c>
      <c r="J88" s="266">
        <f t="shared" si="3"/>
        <v>0</v>
      </c>
      <c r="K88" s="267">
        <f t="shared" si="4"/>
        <v>0</v>
      </c>
      <c r="L88" s="266">
        <f t="shared" si="1"/>
        <v>0</v>
      </c>
      <c r="M88" s="264">
        <f>[2]RekapRFK!L26</f>
        <v>0</v>
      </c>
      <c r="N88" s="266">
        <f t="shared" si="2"/>
        <v>0</v>
      </c>
      <c r="O88" s="260">
        <f t="shared" si="5"/>
        <v>1352200</v>
      </c>
      <c r="P88" s="264"/>
      <c r="Q88" s="264"/>
    </row>
    <row r="89" spans="1:17" ht="34.5" customHeight="1">
      <c r="A89" s="236"/>
      <c r="B89" s="237"/>
      <c r="C89" s="238">
        <v>3</v>
      </c>
      <c r="D89" s="239"/>
      <c r="E89" s="340" t="s">
        <v>38</v>
      </c>
      <c r="F89" s="340"/>
      <c r="G89" s="341"/>
      <c r="H89" s="254">
        <f>H90</f>
        <v>24972500</v>
      </c>
      <c r="I89" s="251">
        <f t="shared" si="0"/>
        <v>1.1196873977160124</v>
      </c>
      <c r="J89" s="252">
        <f t="shared" si="3"/>
        <v>0</v>
      </c>
      <c r="K89" s="253">
        <f t="shared" si="4"/>
        <v>0</v>
      </c>
      <c r="L89" s="252">
        <f t="shared" si="1"/>
        <v>0</v>
      </c>
      <c r="M89" s="254">
        <f>M90</f>
        <v>0</v>
      </c>
      <c r="N89" s="252">
        <f t="shared" si="2"/>
        <v>0</v>
      </c>
      <c r="O89" s="254">
        <f t="shared" si="5"/>
        <v>24972500</v>
      </c>
      <c r="P89" s="254"/>
      <c r="Q89" s="254"/>
    </row>
    <row r="90" spans="1:17" ht="16.5">
      <c r="A90" s="255"/>
      <c r="B90" s="256"/>
      <c r="C90" s="257"/>
      <c r="D90" s="258"/>
      <c r="E90" s="258"/>
      <c r="F90" s="340" t="s">
        <v>39</v>
      </c>
      <c r="G90" s="341"/>
      <c r="H90" s="254">
        <f>SUM(H91:H92)</f>
        <v>24972500</v>
      </c>
      <c r="I90" s="251">
        <f t="shared" si="0"/>
        <v>1.1196873977160124</v>
      </c>
      <c r="J90" s="252">
        <f t="shared" si="3"/>
        <v>0</v>
      </c>
      <c r="K90" s="253">
        <f t="shared" si="4"/>
        <v>0</v>
      </c>
      <c r="L90" s="252">
        <f t="shared" si="1"/>
        <v>0</v>
      </c>
      <c r="M90" s="254">
        <f>SUM(M91:M92)</f>
        <v>0</v>
      </c>
      <c r="N90" s="252">
        <f t="shared" si="2"/>
        <v>0</v>
      </c>
      <c r="O90" s="254">
        <f t="shared" si="5"/>
        <v>24972500</v>
      </c>
      <c r="P90" s="264"/>
      <c r="Q90" s="264"/>
    </row>
    <row r="91" spans="1:17" ht="33">
      <c r="A91" s="255"/>
      <c r="B91" s="256"/>
      <c r="C91" s="257"/>
      <c r="D91" s="258"/>
      <c r="E91" s="258"/>
      <c r="F91" s="258"/>
      <c r="G91" s="259" t="s">
        <v>40</v>
      </c>
      <c r="H91" s="260">
        <f>[2]RekapRFK!G27</f>
        <v>16180900</v>
      </c>
      <c r="I91" s="265">
        <f t="shared" si="0"/>
        <v>0.72550004259497558</v>
      </c>
      <c r="J91" s="266">
        <f t="shared" si="3"/>
        <v>0</v>
      </c>
      <c r="K91" s="267">
        <f t="shared" si="4"/>
        <v>0</v>
      </c>
      <c r="L91" s="266">
        <f t="shared" si="1"/>
        <v>0</v>
      </c>
      <c r="M91" s="264">
        <f>[2]RekapRFK!L27</f>
        <v>0</v>
      </c>
      <c r="N91" s="266">
        <f t="shared" si="2"/>
        <v>0</v>
      </c>
      <c r="O91" s="260">
        <f t="shared" si="5"/>
        <v>16180900</v>
      </c>
      <c r="P91" s="264"/>
      <c r="Q91" s="264"/>
    </row>
    <row r="92" spans="1:17" ht="33">
      <c r="A92" s="255"/>
      <c r="B92" s="256"/>
      <c r="C92" s="257"/>
      <c r="D92" s="258"/>
      <c r="E92" s="258"/>
      <c r="F92" s="258"/>
      <c r="G92" s="259" t="str">
        <f>[2]RekapRFK!F28</f>
        <v>Peningkatan Efektifitas Kegiatan Pemberdayaan Masyarakat di Wilayah Kecamatan</v>
      </c>
      <c r="H92" s="260">
        <f>[2]RekapRFK!G28</f>
        <v>8791600</v>
      </c>
      <c r="I92" s="265">
        <f t="shared" si="0"/>
        <v>0.39418735512103703</v>
      </c>
      <c r="J92" s="266">
        <f t="shared" si="3"/>
        <v>0</v>
      </c>
      <c r="K92" s="267">
        <f t="shared" si="4"/>
        <v>0</v>
      </c>
      <c r="L92" s="266">
        <f t="shared" si="1"/>
        <v>0</v>
      </c>
      <c r="M92" s="264">
        <f>[2]RekapRFK!L28</f>
        <v>0</v>
      </c>
      <c r="N92" s="266">
        <f t="shared" si="2"/>
        <v>0</v>
      </c>
      <c r="O92" s="260">
        <f t="shared" si="5"/>
        <v>8791600</v>
      </c>
      <c r="P92" s="264"/>
      <c r="Q92" s="264"/>
    </row>
    <row r="93" spans="1:17" ht="16.5">
      <c r="A93" s="236"/>
      <c r="B93" s="237"/>
      <c r="C93" s="238">
        <v>4</v>
      </c>
      <c r="D93" s="239"/>
      <c r="E93" s="340" t="s">
        <v>41</v>
      </c>
      <c r="F93" s="340"/>
      <c r="G93" s="341"/>
      <c r="H93" s="254">
        <f>H94</f>
        <v>15899500</v>
      </c>
      <c r="I93" s="251">
        <f t="shared" si="0"/>
        <v>0.71288296245813365</v>
      </c>
      <c r="J93" s="252">
        <f t="shared" si="3"/>
        <v>0</v>
      </c>
      <c r="K93" s="253">
        <f t="shared" si="4"/>
        <v>0</v>
      </c>
      <c r="L93" s="252">
        <f t="shared" si="1"/>
        <v>0</v>
      </c>
      <c r="M93" s="254">
        <f>M94</f>
        <v>0</v>
      </c>
      <c r="N93" s="252">
        <f t="shared" si="2"/>
        <v>0</v>
      </c>
      <c r="O93" s="254">
        <f t="shared" si="5"/>
        <v>15899500</v>
      </c>
      <c r="P93" s="254"/>
      <c r="Q93" s="254"/>
    </row>
    <row r="94" spans="1:17" ht="36" customHeight="1">
      <c r="A94" s="255"/>
      <c r="B94" s="256"/>
      <c r="C94" s="257"/>
      <c r="D94" s="258"/>
      <c r="E94" s="258"/>
      <c r="F94" s="340" t="s">
        <v>42</v>
      </c>
      <c r="G94" s="341"/>
      <c r="H94" s="254">
        <f>H95+H96</f>
        <v>15899500</v>
      </c>
      <c r="I94" s="251">
        <f t="shared" si="0"/>
        <v>0.71288296245813365</v>
      </c>
      <c r="J94" s="252">
        <f t="shared" si="3"/>
        <v>0</v>
      </c>
      <c r="K94" s="253">
        <f t="shared" si="4"/>
        <v>0</v>
      </c>
      <c r="L94" s="252">
        <f t="shared" si="1"/>
        <v>0</v>
      </c>
      <c r="M94" s="254">
        <f>SUM(M95)</f>
        <v>0</v>
      </c>
      <c r="N94" s="252">
        <f t="shared" si="2"/>
        <v>0</v>
      </c>
      <c r="O94" s="254">
        <f t="shared" si="5"/>
        <v>15899500</v>
      </c>
      <c r="P94" s="264"/>
      <c r="Q94" s="264"/>
    </row>
    <row r="95" spans="1:17" ht="33">
      <c r="A95" s="255"/>
      <c r="B95" s="256"/>
      <c r="C95" s="257"/>
      <c r="D95" s="258"/>
      <c r="E95" s="258"/>
      <c r="F95" s="258"/>
      <c r="G95" s="259" t="str">
        <f>[2]RekapRFK!F29</f>
        <v>Sinergitas dengan kepolisian Negara Republik Indonesia , Tentara Nasional Indonesia  dan Instansi vertikal di wiilayah Kecamatan</v>
      </c>
      <c r="H95" s="260">
        <f>[2]RekapRFK!G29</f>
        <v>9785500</v>
      </c>
      <c r="I95" s="265">
        <f t="shared" si="0"/>
        <v>0.43875066694764409</v>
      </c>
      <c r="J95" s="266">
        <f t="shared" si="3"/>
        <v>0</v>
      </c>
      <c r="K95" s="267">
        <f t="shared" si="4"/>
        <v>0</v>
      </c>
      <c r="L95" s="266">
        <f t="shared" si="1"/>
        <v>0</v>
      </c>
      <c r="M95" s="264">
        <f>[2]RekapRFK!L29</f>
        <v>0</v>
      </c>
      <c r="N95" s="266">
        <f t="shared" si="2"/>
        <v>0</v>
      </c>
      <c r="O95" s="260">
        <f t="shared" si="5"/>
        <v>9785500</v>
      </c>
      <c r="P95" s="264"/>
      <c r="Q95" s="264"/>
    </row>
    <row r="96" spans="1:17" ht="33">
      <c r="A96" s="255"/>
      <c r="B96" s="256"/>
      <c r="C96" s="257"/>
      <c r="D96" s="258"/>
      <c r="E96" s="258"/>
      <c r="F96" s="258"/>
      <c r="G96" s="259" t="str">
        <f>[2]RekapRFK!F30</f>
        <v>Harmonisasi Hubungan Dengan Tokoh Agama dan Tokoh Masyarakat</v>
      </c>
      <c r="H96" s="260">
        <f>[2]RekapRFK!G30</f>
        <v>6114000</v>
      </c>
      <c r="I96" s="265"/>
      <c r="J96" s="266"/>
      <c r="K96" s="267"/>
      <c r="L96" s="266"/>
      <c r="M96" s="264"/>
      <c r="N96" s="266"/>
      <c r="O96" s="260"/>
      <c r="P96" s="264"/>
      <c r="Q96" s="264"/>
    </row>
    <row r="97" spans="1:19" ht="16.5">
      <c r="A97" s="236"/>
      <c r="B97" s="237"/>
      <c r="C97" s="238">
        <v>5</v>
      </c>
      <c r="D97" s="239"/>
      <c r="E97" s="314" t="s">
        <v>43</v>
      </c>
      <c r="F97" s="314"/>
      <c r="G97" s="315"/>
      <c r="H97" s="254">
        <f>H98</f>
        <v>60332700</v>
      </c>
      <c r="I97" s="251">
        <f t="shared" si="0"/>
        <v>2.7051261932197765</v>
      </c>
      <c r="J97" s="252">
        <f t="shared" si="3"/>
        <v>0</v>
      </c>
      <c r="K97" s="253">
        <f t="shared" si="4"/>
        <v>0</v>
      </c>
      <c r="L97" s="252">
        <f t="shared" si="1"/>
        <v>0</v>
      </c>
      <c r="M97" s="254">
        <f>M98</f>
        <v>0</v>
      </c>
      <c r="N97" s="252">
        <f t="shared" si="2"/>
        <v>0</v>
      </c>
      <c r="O97" s="254">
        <f t="shared" si="5"/>
        <v>60332700</v>
      </c>
      <c r="P97" s="254"/>
      <c r="Q97" s="254"/>
    </row>
    <row r="98" spans="1:19" ht="31.5" customHeight="1">
      <c r="A98" s="236"/>
      <c r="B98" s="237"/>
      <c r="C98" s="238"/>
      <c r="D98" s="239"/>
      <c r="E98" s="239"/>
      <c r="F98" s="314" t="s">
        <v>44</v>
      </c>
      <c r="G98" s="315"/>
      <c r="H98" s="254">
        <f>SUM(H99)</f>
        <v>60332700</v>
      </c>
      <c r="I98" s="251">
        <f t="shared" si="0"/>
        <v>2.7051261932197765</v>
      </c>
      <c r="J98" s="252">
        <f t="shared" si="3"/>
        <v>0</v>
      </c>
      <c r="K98" s="253">
        <f t="shared" si="4"/>
        <v>0</v>
      </c>
      <c r="L98" s="252">
        <f t="shared" si="1"/>
        <v>0</v>
      </c>
      <c r="M98" s="254">
        <f>SUM(M99)</f>
        <v>0</v>
      </c>
      <c r="N98" s="252">
        <f t="shared" si="2"/>
        <v>0</v>
      </c>
      <c r="O98" s="254">
        <f t="shared" si="5"/>
        <v>60332700</v>
      </c>
      <c r="P98" s="254"/>
      <c r="Q98" s="254"/>
    </row>
    <row r="99" spans="1:19" ht="115.5">
      <c r="A99" s="255"/>
      <c r="B99" s="256"/>
      <c r="C99" s="257"/>
      <c r="D99" s="258"/>
      <c r="E99" s="258"/>
      <c r="F99" s="258"/>
      <c r="G99" s="259" t="s">
        <v>45</v>
      </c>
      <c r="H99" s="260">
        <f>[2]RekapRFK!G31</f>
        <v>60332700</v>
      </c>
      <c r="I99" s="265">
        <f t="shared" si="0"/>
        <v>2.7051261932197765</v>
      </c>
      <c r="J99" s="266">
        <f t="shared" si="3"/>
        <v>0</v>
      </c>
      <c r="K99" s="267">
        <f t="shared" si="4"/>
        <v>0</v>
      </c>
      <c r="L99" s="266">
        <f t="shared" si="1"/>
        <v>0</v>
      </c>
      <c r="M99" s="264">
        <f>[2]RekapRFK!L31</f>
        <v>0</v>
      </c>
      <c r="N99" s="266">
        <f t="shared" si="2"/>
        <v>0</v>
      </c>
      <c r="O99" s="260">
        <f t="shared" si="5"/>
        <v>60332700</v>
      </c>
      <c r="P99" s="264"/>
      <c r="Q99" s="264"/>
    </row>
    <row r="100" spans="1:19" ht="16.5">
      <c r="A100" s="324" t="s">
        <v>46</v>
      </c>
      <c r="B100" s="324"/>
      <c r="C100" s="324"/>
      <c r="D100" s="324"/>
      <c r="E100" s="324"/>
      <c r="F100" s="324"/>
      <c r="G100" s="324"/>
      <c r="H100" s="262">
        <f>H66+H68+H69+H70+H72+H74+H75+H76+H78+H80+H81+H83+H84+H85+H88+H91+H92+H95+H96+H99</f>
        <v>2230310000</v>
      </c>
      <c r="I100" s="262">
        <f>I64+I86+I89+I93+I97</f>
        <v>99.46195820311975</v>
      </c>
      <c r="J100" s="249">
        <f t="shared" si="3"/>
        <v>18.493413651017125</v>
      </c>
      <c r="K100" s="249">
        <f t="shared" si="4"/>
        <v>18.493413651017125</v>
      </c>
      <c r="L100" s="269">
        <f>L64+L86+L89+L93+L97</f>
        <v>18.493413651017121</v>
      </c>
      <c r="M100" s="262">
        <f>M64+M86+M89+M93+M97</f>
        <v>412460454</v>
      </c>
      <c r="N100" s="270">
        <f>N97+N93+N86+N64+N89</f>
        <v>0.18493413651017124</v>
      </c>
      <c r="O100" s="262">
        <f>O63</f>
        <v>1817849546</v>
      </c>
      <c r="P100" s="271"/>
      <c r="Q100" s="271"/>
    </row>
    <row r="101" spans="1:19">
      <c r="S101" s="93"/>
    </row>
    <row r="102" spans="1:19">
      <c r="O102" t="str">
        <f>[2]rincian!P90</f>
        <v>Polebunging, 28 Maret 2025</v>
      </c>
      <c r="S102" s="274"/>
    </row>
    <row r="103" spans="1:19">
      <c r="H103" s="263"/>
      <c r="O103" s="272" t="str">
        <f>[2]RekapRFK!N35</f>
        <v>Plt.CAMAT BONTOMANAI</v>
      </c>
    </row>
    <row r="105" spans="1:19" ht="15">
      <c r="S105" s="35"/>
    </row>
    <row r="107" spans="1:19">
      <c r="O107" s="273" t="str">
        <f>[2]RekapRFK!N40</f>
        <v>MUHAMMAD ASRI,S.Sos.,M.M</v>
      </c>
    </row>
    <row r="108" spans="1:19">
      <c r="O108" t="str">
        <f>[2]RekapRFK!N41</f>
        <v>Nip. 19781230 200502 1 005</v>
      </c>
    </row>
  </sheetData>
  <mergeCells count="33">
    <mergeCell ref="E93:G93"/>
    <mergeCell ref="F94:G94"/>
    <mergeCell ref="E97:G97"/>
    <mergeCell ref="F98:G98"/>
    <mergeCell ref="A100:G100"/>
    <mergeCell ref="F79:G79"/>
    <mergeCell ref="F82:G82"/>
    <mergeCell ref="E86:G86"/>
    <mergeCell ref="F87:G87"/>
    <mergeCell ref="E89:G89"/>
    <mergeCell ref="F90:G90"/>
    <mergeCell ref="A61:C61"/>
    <mergeCell ref="D61:G61"/>
    <mergeCell ref="D63:G63"/>
    <mergeCell ref="E64:G64"/>
    <mergeCell ref="F67:G67"/>
    <mergeCell ref="F73:G73"/>
    <mergeCell ref="P58:P60"/>
    <mergeCell ref="Q58:Q60"/>
    <mergeCell ref="J59:J60"/>
    <mergeCell ref="K59:K60"/>
    <mergeCell ref="L59:L60"/>
    <mergeCell ref="M59:N59"/>
    <mergeCell ref="A52:Q52"/>
    <mergeCell ref="A53:Q53"/>
    <mergeCell ref="A54:Q54"/>
    <mergeCell ref="A58:C60"/>
    <mergeCell ref="D58:G60"/>
    <mergeCell ref="H58:H60"/>
    <mergeCell ref="I58:I60"/>
    <mergeCell ref="J58:K58"/>
    <mergeCell ref="L58:N58"/>
    <mergeCell ref="O58:O60"/>
  </mergeCells>
  <pageMargins left="0.70866141732283505" right="0.70866141732283505" top="0.74803149606299202" bottom="0.74803149606299202" header="0.31496062992126" footer="0.31496062992126"/>
  <pageSetup paperSize="5" scale="78" orientation="landscape" r:id="rId1"/>
  <rowBreaks count="2" manualBreakCount="2">
    <brk id="51" max="17" man="1"/>
    <brk id="83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D629C-9BAD-45FE-900C-CC158D1B60BD}">
  <sheetPr>
    <tabColor rgb="FFFF3300"/>
  </sheetPr>
  <dimension ref="B1:Z587"/>
  <sheetViews>
    <sheetView showWhiteSpace="0" view="pageBreakPreview" topLeftCell="A245" zoomScale="60" zoomScaleNormal="80" zoomScalePageLayoutView="75" workbookViewId="0">
      <selection activeCell="P245" sqref="P245:Q245"/>
    </sheetView>
  </sheetViews>
  <sheetFormatPr defaultColWidth="9.28515625" defaultRowHeight="15"/>
  <cols>
    <col min="1" max="1" width="2.28515625" style="103" customWidth="1"/>
    <col min="2" max="2" width="7" style="103" customWidth="1"/>
    <col min="3" max="3" width="8.5703125" style="103" customWidth="1"/>
    <col min="4" max="4" width="2.7109375" style="103" customWidth="1"/>
    <col min="5" max="5" width="43.140625" style="103" customWidth="1"/>
    <col min="6" max="6" width="9.28515625" style="104" customWidth="1"/>
    <col min="7" max="7" width="14.28515625" style="103" customWidth="1"/>
    <col min="8" max="8" width="16.7109375" style="103" customWidth="1"/>
    <col min="9" max="9" width="16.140625" style="103" customWidth="1"/>
    <col min="10" max="10" width="9.7109375" style="103" customWidth="1"/>
    <col min="11" max="11" width="12" style="103" customWidth="1"/>
    <col min="12" max="12" width="8.42578125" style="103" customWidth="1"/>
    <col min="13" max="13" width="7.7109375" style="103" customWidth="1"/>
    <col min="14" max="14" width="7" style="103" customWidth="1"/>
    <col min="15" max="15" width="9.28515625" style="103" customWidth="1"/>
    <col min="16" max="16" width="15.5703125" style="103" customWidth="1"/>
    <col min="17" max="17" width="11.42578125" style="103" customWidth="1"/>
    <col min="18" max="18" width="16.5703125" style="103" customWidth="1"/>
    <col min="19" max="19" width="1.5703125" style="103" customWidth="1"/>
    <col min="20" max="20" width="18.7109375" style="103" customWidth="1"/>
    <col min="21" max="21" width="25.28515625" style="103" customWidth="1"/>
    <col min="22" max="22" width="0.5703125" style="103" customWidth="1"/>
    <col min="23" max="25" width="18.7109375" style="103" customWidth="1"/>
    <col min="26" max="26" width="20.7109375" style="103" customWidth="1"/>
    <col min="27" max="16384" width="9.28515625" style="103"/>
  </cols>
  <sheetData>
    <row r="1" spans="2:19" ht="15.95" hidden="1" customHeight="1">
      <c r="B1" s="105" t="s">
        <v>47</v>
      </c>
      <c r="C1" s="106"/>
      <c r="D1" s="106"/>
      <c r="E1" s="107"/>
      <c r="F1" s="108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2:19" hidden="1">
      <c r="B2" s="110" t="s">
        <v>48</v>
      </c>
      <c r="C2" s="111"/>
      <c r="D2" s="111"/>
      <c r="E2" s="112"/>
      <c r="F2" s="108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2:19" ht="16.5" hidden="1">
      <c r="B3" s="109"/>
      <c r="C3" s="109"/>
      <c r="D3" s="109"/>
      <c r="E3" s="109"/>
      <c r="F3" s="108"/>
      <c r="G3" s="109"/>
      <c r="H3" s="407" t="s">
        <v>49</v>
      </c>
      <c r="I3" s="407"/>
      <c r="J3" s="407"/>
      <c r="K3" s="407"/>
      <c r="L3" s="113"/>
      <c r="M3" s="113"/>
      <c r="N3" s="109"/>
      <c r="O3" s="109"/>
      <c r="P3" s="109"/>
      <c r="Q3" s="109"/>
      <c r="R3" s="109"/>
      <c r="S3" s="109"/>
    </row>
    <row r="4" spans="2:19" ht="16.5" hidden="1">
      <c r="B4" s="109"/>
      <c r="C4" s="109"/>
      <c r="D4" s="109"/>
      <c r="E4" s="109"/>
      <c r="F4" s="108"/>
      <c r="G4" s="109"/>
      <c r="H4" s="407" t="s">
        <v>50</v>
      </c>
      <c r="I4" s="407"/>
      <c r="J4" s="407"/>
      <c r="K4" s="407"/>
      <c r="L4" s="113"/>
      <c r="M4" s="113"/>
      <c r="N4" s="109"/>
      <c r="O4" s="109"/>
      <c r="P4" s="109"/>
      <c r="Q4" s="109"/>
      <c r="R4" s="109"/>
      <c r="S4" s="109"/>
    </row>
    <row r="5" spans="2:19" ht="16.5" hidden="1">
      <c r="B5" s="109"/>
      <c r="C5" s="109"/>
      <c r="D5" s="109"/>
      <c r="E5" s="109"/>
      <c r="F5" s="108"/>
      <c r="G5" s="109"/>
      <c r="H5" s="407" t="s">
        <v>51</v>
      </c>
      <c r="I5" s="407"/>
      <c r="J5" s="407"/>
      <c r="K5" s="407"/>
      <c r="L5" s="113"/>
      <c r="M5" s="113"/>
      <c r="N5" s="109"/>
      <c r="O5" s="109"/>
      <c r="P5" s="109"/>
      <c r="Q5" s="109"/>
      <c r="R5" s="109"/>
      <c r="S5" s="109"/>
    </row>
    <row r="6" spans="2:19" ht="13.5" hidden="1" customHeight="1">
      <c r="B6" s="114" t="s">
        <v>52</v>
      </c>
      <c r="C6" s="114"/>
      <c r="D6" s="115" t="s">
        <v>3</v>
      </c>
      <c r="E6" s="109" t="s">
        <v>53</v>
      </c>
      <c r="F6" s="108"/>
      <c r="G6" s="109"/>
      <c r="H6" s="113"/>
      <c r="I6" s="113"/>
      <c r="J6" s="113"/>
      <c r="K6" s="113"/>
      <c r="L6" s="113"/>
      <c r="M6" s="113"/>
      <c r="N6" s="114"/>
      <c r="O6" s="114"/>
      <c r="P6" s="109"/>
      <c r="Q6" s="109"/>
      <c r="R6" s="109"/>
      <c r="S6" s="109"/>
    </row>
    <row r="7" spans="2:19" ht="13.5" hidden="1" customHeight="1">
      <c r="B7" s="114" t="s">
        <v>54</v>
      </c>
      <c r="C7" s="114"/>
      <c r="D7" s="115" t="s">
        <v>3</v>
      </c>
      <c r="E7" s="109" t="s">
        <v>55</v>
      </c>
      <c r="F7" s="108"/>
      <c r="G7" s="109"/>
      <c r="H7" s="113"/>
      <c r="I7" s="113"/>
      <c r="J7" s="113"/>
      <c r="K7" s="113"/>
      <c r="L7" s="113"/>
      <c r="M7" s="113"/>
      <c r="N7" s="114"/>
      <c r="O7" s="114"/>
      <c r="P7" s="109"/>
      <c r="Q7" s="109"/>
      <c r="R7" s="109"/>
      <c r="S7" s="109"/>
    </row>
    <row r="8" spans="2:19" ht="13.5" hidden="1" customHeight="1">
      <c r="B8" s="114" t="s">
        <v>56</v>
      </c>
      <c r="C8" s="114"/>
      <c r="D8" s="115" t="s">
        <v>3</v>
      </c>
      <c r="E8" s="109" t="s">
        <v>57</v>
      </c>
      <c r="F8" s="108"/>
      <c r="G8" s="109"/>
      <c r="H8" s="113"/>
      <c r="I8" s="113"/>
      <c r="J8" s="113"/>
      <c r="K8" s="113"/>
      <c r="L8" s="113"/>
      <c r="M8" s="109"/>
      <c r="N8" s="109"/>
      <c r="O8" s="109"/>
      <c r="P8" s="114"/>
      <c r="Q8" s="114"/>
      <c r="R8" s="109"/>
      <c r="S8" s="109"/>
    </row>
    <row r="9" spans="2:19" hidden="1">
      <c r="B9" s="114" t="s">
        <v>58</v>
      </c>
      <c r="C9" s="114"/>
      <c r="D9" s="115" t="s">
        <v>3</v>
      </c>
      <c r="E9" s="109" t="s">
        <v>59</v>
      </c>
      <c r="F9" s="108"/>
      <c r="G9" s="109"/>
      <c r="H9" s="109"/>
      <c r="I9" s="109"/>
      <c r="J9" s="109"/>
      <c r="K9" s="109"/>
      <c r="L9" s="109"/>
      <c r="M9" s="109"/>
      <c r="N9" s="109" t="s">
        <v>60</v>
      </c>
      <c r="O9" s="109"/>
      <c r="P9" s="109"/>
      <c r="Q9" s="109"/>
      <c r="R9" s="109"/>
      <c r="S9" s="109"/>
    </row>
    <row r="10" spans="2:19" hidden="1">
      <c r="B10" s="114"/>
      <c r="C10" s="114"/>
      <c r="D10" s="114"/>
      <c r="E10" s="109"/>
      <c r="F10" s="108"/>
      <c r="G10" s="109"/>
      <c r="H10" s="109"/>
      <c r="I10" s="109"/>
      <c r="J10" s="109"/>
      <c r="K10" s="109"/>
      <c r="L10" s="109"/>
      <c r="M10" s="109"/>
      <c r="N10" s="109"/>
      <c r="O10" s="109"/>
      <c r="P10" s="108"/>
      <c r="Q10" s="108"/>
      <c r="R10" s="109"/>
      <c r="S10" s="109"/>
    </row>
    <row r="11" spans="2:19" ht="26.65" hidden="1" customHeight="1">
      <c r="B11" s="371" t="s">
        <v>61</v>
      </c>
      <c r="C11" s="386" t="s">
        <v>62</v>
      </c>
      <c r="D11" s="387"/>
      <c r="E11" s="388"/>
      <c r="F11" s="442" t="s">
        <v>63</v>
      </c>
      <c r="G11" s="374" t="s">
        <v>64</v>
      </c>
      <c r="H11" s="375"/>
      <c r="I11" s="349" t="s">
        <v>65</v>
      </c>
      <c r="J11" s="349" t="s">
        <v>66</v>
      </c>
      <c r="K11" s="349" t="s">
        <v>67</v>
      </c>
      <c r="L11" s="349" t="s">
        <v>68</v>
      </c>
      <c r="M11" s="408" t="s">
        <v>69</v>
      </c>
      <c r="N11" s="409"/>
      <c r="O11" s="408" t="s">
        <v>70</v>
      </c>
      <c r="P11" s="410"/>
      <c r="Q11" s="410"/>
      <c r="R11" s="449" t="s">
        <v>71</v>
      </c>
      <c r="S11" s="109"/>
    </row>
    <row r="12" spans="2:19" hidden="1">
      <c r="B12" s="372"/>
      <c r="C12" s="389"/>
      <c r="D12" s="390"/>
      <c r="E12" s="391"/>
      <c r="F12" s="443"/>
      <c r="G12" s="347" t="s">
        <v>72</v>
      </c>
      <c r="H12" s="347" t="s">
        <v>73</v>
      </c>
      <c r="I12" s="411"/>
      <c r="J12" s="347"/>
      <c r="K12" s="347"/>
      <c r="L12" s="350"/>
      <c r="M12" s="347" t="s">
        <v>16</v>
      </c>
      <c r="N12" s="352" t="s">
        <v>15</v>
      </c>
      <c r="O12" s="352" t="s">
        <v>16</v>
      </c>
      <c r="P12" s="342" t="s">
        <v>15</v>
      </c>
      <c r="Q12" s="343"/>
      <c r="R12" s="450"/>
      <c r="S12" s="109"/>
    </row>
    <row r="13" spans="2:19" hidden="1">
      <c r="B13" s="373"/>
      <c r="C13" s="392"/>
      <c r="D13" s="393"/>
      <c r="E13" s="394"/>
      <c r="F13" s="444"/>
      <c r="G13" s="348"/>
      <c r="H13" s="348"/>
      <c r="I13" s="412"/>
      <c r="J13" s="348"/>
      <c r="K13" s="348"/>
      <c r="L13" s="351"/>
      <c r="M13" s="412"/>
      <c r="N13" s="348"/>
      <c r="O13" s="348"/>
      <c r="P13" s="130" t="s">
        <v>74</v>
      </c>
      <c r="Q13" s="157" t="s">
        <v>18</v>
      </c>
      <c r="R13" s="450"/>
      <c r="S13" s="109"/>
    </row>
    <row r="14" spans="2:19" hidden="1">
      <c r="B14" s="118">
        <v>1</v>
      </c>
      <c r="C14" s="344">
        <v>2</v>
      </c>
      <c r="D14" s="345"/>
      <c r="E14" s="346"/>
      <c r="F14" s="120">
        <v>3</v>
      </c>
      <c r="G14" s="121">
        <v>4</v>
      </c>
      <c r="H14" s="121">
        <v>5</v>
      </c>
      <c r="I14" s="121">
        <v>6</v>
      </c>
      <c r="J14" s="121">
        <v>7</v>
      </c>
      <c r="K14" s="121">
        <v>8</v>
      </c>
      <c r="L14" s="121">
        <v>9</v>
      </c>
      <c r="M14" s="121">
        <v>10</v>
      </c>
      <c r="N14" s="121">
        <v>11</v>
      </c>
      <c r="O14" s="121">
        <v>12</v>
      </c>
      <c r="P14" s="121">
        <v>13</v>
      </c>
      <c r="Q14" s="119">
        <v>14</v>
      </c>
      <c r="R14" s="158">
        <v>15</v>
      </c>
      <c r="S14" s="109"/>
    </row>
    <row r="15" spans="2:19" ht="20.45" hidden="1" customHeight="1">
      <c r="B15" s="122">
        <v>1</v>
      </c>
      <c r="C15" s="116" t="s">
        <v>75</v>
      </c>
      <c r="D15" s="109"/>
      <c r="E15" s="117"/>
      <c r="F15" s="123"/>
      <c r="G15" s="358" t="s">
        <v>76</v>
      </c>
      <c r="H15" s="358" t="s">
        <v>77</v>
      </c>
      <c r="I15" s="131">
        <v>0</v>
      </c>
      <c r="J15" s="132" t="s">
        <v>78</v>
      </c>
      <c r="K15" s="133" t="s">
        <v>78</v>
      </c>
      <c r="L15" s="134">
        <v>0</v>
      </c>
      <c r="M15" s="135">
        <v>0</v>
      </c>
      <c r="N15" s="136">
        <v>0</v>
      </c>
      <c r="O15" s="136">
        <f>L15*M15/100</f>
        <v>0</v>
      </c>
      <c r="P15" s="131">
        <v>0</v>
      </c>
      <c r="Q15" s="159">
        <f>L15*M15/100</f>
        <v>0</v>
      </c>
      <c r="R15" s="160">
        <f>I15-P15</f>
        <v>0</v>
      </c>
      <c r="S15" s="109"/>
    </row>
    <row r="16" spans="2:19" ht="22.15" hidden="1" customHeight="1">
      <c r="B16" s="122">
        <v>2</v>
      </c>
      <c r="C16" s="116" t="s">
        <v>79</v>
      </c>
      <c r="D16" s="109"/>
      <c r="E16" s="117"/>
      <c r="F16" s="123"/>
      <c r="G16" s="401"/>
      <c r="H16" s="401"/>
      <c r="I16" s="131">
        <v>0</v>
      </c>
      <c r="J16" s="132"/>
      <c r="K16" s="137"/>
      <c r="L16" s="134">
        <v>0</v>
      </c>
      <c r="M16" s="135">
        <v>0</v>
      </c>
      <c r="N16" s="136">
        <v>0</v>
      </c>
      <c r="O16" s="136">
        <f>L16*M16/100</f>
        <v>0</v>
      </c>
      <c r="P16" s="131">
        <v>0</v>
      </c>
      <c r="Q16" s="159">
        <f>L16*M16/100</f>
        <v>0</v>
      </c>
      <c r="R16" s="160">
        <f>I16-P16</f>
        <v>0</v>
      </c>
      <c r="S16" s="109"/>
    </row>
    <row r="17" spans="2:19" hidden="1">
      <c r="B17" s="125"/>
      <c r="C17" s="116"/>
      <c r="D17" s="109"/>
      <c r="E17" s="117"/>
      <c r="F17" s="123"/>
      <c r="G17" s="401"/>
      <c r="H17" s="401"/>
      <c r="I17" s="131"/>
      <c r="J17" s="132"/>
      <c r="K17" s="137"/>
      <c r="L17" s="138"/>
      <c r="M17" s="135"/>
      <c r="N17" s="136"/>
      <c r="O17" s="136"/>
      <c r="P17" s="131"/>
      <c r="Q17" s="159"/>
      <c r="R17" s="160"/>
      <c r="S17" s="109"/>
    </row>
    <row r="18" spans="2:19" hidden="1">
      <c r="B18" s="125"/>
      <c r="C18" s="116"/>
      <c r="D18" s="109"/>
      <c r="E18" s="117"/>
      <c r="F18" s="123"/>
      <c r="G18" s="401"/>
      <c r="H18" s="401"/>
      <c r="I18" s="131"/>
      <c r="J18" s="132"/>
      <c r="K18" s="137"/>
      <c r="L18" s="138"/>
      <c r="M18" s="135"/>
      <c r="N18" s="136"/>
      <c r="O18" s="136"/>
      <c r="P18" s="131"/>
      <c r="Q18" s="159"/>
      <c r="R18" s="160"/>
      <c r="S18" s="109"/>
    </row>
    <row r="19" spans="2:19" hidden="1">
      <c r="B19" s="125"/>
      <c r="C19" s="116"/>
      <c r="D19" s="109"/>
      <c r="E19" s="117"/>
      <c r="F19" s="123"/>
      <c r="G19" s="401"/>
      <c r="H19" s="401"/>
      <c r="I19" s="131"/>
      <c r="J19" s="132"/>
      <c r="K19" s="137"/>
      <c r="L19" s="138"/>
      <c r="M19" s="135"/>
      <c r="N19" s="136"/>
      <c r="O19" s="136"/>
      <c r="P19" s="131"/>
      <c r="Q19" s="159"/>
      <c r="R19" s="160"/>
      <c r="S19" s="109"/>
    </row>
    <row r="20" spans="2:19" hidden="1">
      <c r="B20" s="125"/>
      <c r="C20" s="116"/>
      <c r="D20" s="109"/>
      <c r="E20" s="117"/>
      <c r="F20" s="123"/>
      <c r="G20" s="401"/>
      <c r="H20" s="401"/>
      <c r="I20" s="131"/>
      <c r="J20" s="132"/>
      <c r="K20" s="137"/>
      <c r="L20" s="138"/>
      <c r="M20" s="135"/>
      <c r="N20" s="136"/>
      <c r="O20" s="136"/>
      <c r="P20" s="131"/>
      <c r="Q20" s="159"/>
      <c r="R20" s="160"/>
      <c r="S20" s="109"/>
    </row>
    <row r="21" spans="2:19" hidden="1">
      <c r="B21" s="125"/>
      <c r="C21" s="116"/>
      <c r="D21" s="109"/>
      <c r="E21" s="117"/>
      <c r="F21" s="123"/>
      <c r="G21" s="401"/>
      <c r="H21" s="401"/>
      <c r="I21" s="131"/>
      <c r="J21" s="132"/>
      <c r="K21" s="137"/>
      <c r="L21" s="138"/>
      <c r="M21" s="135"/>
      <c r="N21" s="136"/>
      <c r="O21" s="136"/>
      <c r="P21" s="131"/>
      <c r="Q21" s="159"/>
      <c r="R21" s="160"/>
      <c r="S21" s="109"/>
    </row>
    <row r="22" spans="2:19" hidden="1">
      <c r="B22" s="125"/>
      <c r="C22" s="116"/>
      <c r="D22" s="109"/>
      <c r="E22" s="117"/>
      <c r="F22" s="123"/>
      <c r="G22" s="401"/>
      <c r="H22" s="401"/>
      <c r="I22" s="131"/>
      <c r="J22" s="132"/>
      <c r="K22" s="137"/>
      <c r="L22" s="138"/>
      <c r="M22" s="135"/>
      <c r="N22" s="136"/>
      <c r="O22" s="136"/>
      <c r="P22" s="131"/>
      <c r="Q22" s="159"/>
      <c r="R22" s="160"/>
      <c r="S22" s="109"/>
    </row>
    <row r="23" spans="2:19" hidden="1">
      <c r="B23" s="125"/>
      <c r="C23" s="116"/>
      <c r="D23" s="109"/>
      <c r="E23" s="117"/>
      <c r="F23" s="123"/>
      <c r="G23" s="401"/>
      <c r="H23" s="401"/>
      <c r="I23" s="131"/>
      <c r="J23" s="132"/>
      <c r="K23" s="137"/>
      <c r="L23" s="138"/>
      <c r="M23" s="135"/>
      <c r="N23" s="136"/>
      <c r="O23" s="136"/>
      <c r="P23" s="131"/>
      <c r="Q23" s="159"/>
      <c r="R23" s="160"/>
      <c r="S23" s="109"/>
    </row>
    <row r="24" spans="2:19" hidden="1">
      <c r="B24" s="126"/>
      <c r="C24" s="127"/>
      <c r="D24" s="109"/>
      <c r="E24" s="117"/>
      <c r="F24" s="123"/>
      <c r="G24" s="359"/>
      <c r="H24" s="359"/>
      <c r="I24" s="131"/>
      <c r="J24" s="132"/>
      <c r="K24" s="132"/>
      <c r="L24" s="138"/>
      <c r="M24" s="139"/>
      <c r="N24" s="136"/>
      <c r="O24" s="136"/>
      <c r="P24" s="131"/>
      <c r="Q24" s="161"/>
      <c r="R24" s="162"/>
      <c r="S24" s="109"/>
    </row>
    <row r="25" spans="2:19" ht="21" hidden="1" thickBot="1">
      <c r="B25" s="363" t="s">
        <v>80</v>
      </c>
      <c r="C25" s="364"/>
      <c r="D25" s="364"/>
      <c r="E25" s="364"/>
      <c r="F25" s="364"/>
      <c r="G25" s="364"/>
      <c r="H25" s="365"/>
      <c r="I25" s="140">
        <f>SUM(I15:I24)</f>
        <v>0</v>
      </c>
      <c r="J25" s="141" t="s">
        <v>81</v>
      </c>
      <c r="K25" s="142"/>
      <c r="L25" s="143">
        <f>SUM(L15:L24)</f>
        <v>0</v>
      </c>
      <c r="M25" s="144"/>
      <c r="N25" s="144">
        <f>SUM(N15:N24)</f>
        <v>0</v>
      </c>
      <c r="O25" s="144">
        <f>SUM(O15:O23)</f>
        <v>0</v>
      </c>
      <c r="P25" s="145">
        <f>SUM(P15:P24)</f>
        <v>0</v>
      </c>
      <c r="Q25" s="163">
        <f>SUM(Q15:Q24)</f>
        <v>0</v>
      </c>
      <c r="R25" s="164">
        <f>SUM(R15:R24)</f>
        <v>0</v>
      </c>
      <c r="S25" s="109"/>
    </row>
    <row r="26" spans="2:19" hidden="1">
      <c r="B26" s="109"/>
      <c r="C26" s="109"/>
      <c r="D26" s="109"/>
      <c r="E26" s="109"/>
      <c r="F26" s="108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</row>
    <row r="27" spans="2:19" hidden="1">
      <c r="B27" s="109"/>
      <c r="C27" s="109"/>
      <c r="D27" s="109"/>
      <c r="E27" s="109"/>
      <c r="F27" s="108"/>
      <c r="G27" s="109"/>
      <c r="H27" s="109"/>
      <c r="I27" s="146"/>
      <c r="J27" s="109"/>
      <c r="K27" s="109"/>
      <c r="L27" s="109"/>
      <c r="M27" s="109"/>
      <c r="N27" s="109"/>
      <c r="O27" s="128"/>
      <c r="P27" s="128" t="s">
        <v>82</v>
      </c>
      <c r="Q27" s="109"/>
      <c r="R27" s="109"/>
      <c r="S27" s="109"/>
    </row>
    <row r="28" spans="2:19" hidden="1">
      <c r="B28" s="109"/>
      <c r="C28" s="109"/>
      <c r="D28" s="109"/>
      <c r="E28" s="109"/>
      <c r="F28" s="108"/>
      <c r="G28" s="109"/>
      <c r="H28" s="109"/>
      <c r="I28" s="109"/>
      <c r="J28" s="109"/>
      <c r="K28" s="109"/>
      <c r="L28" s="109"/>
      <c r="M28" s="109"/>
      <c r="N28" s="109"/>
      <c r="O28" s="147"/>
      <c r="P28" s="147" t="s">
        <v>83</v>
      </c>
      <c r="Q28" s="109"/>
      <c r="R28" s="109"/>
      <c r="S28" s="109"/>
    </row>
    <row r="29" spans="2:19" hidden="1">
      <c r="B29" s="109"/>
      <c r="C29" s="109"/>
      <c r="D29" s="109"/>
      <c r="E29" s="109"/>
      <c r="F29" s="108"/>
      <c r="G29" s="109"/>
      <c r="H29" s="109"/>
      <c r="I29" s="146"/>
      <c r="J29" s="109"/>
      <c r="K29" s="109"/>
      <c r="L29" s="109"/>
      <c r="M29" s="109"/>
      <c r="N29" s="109"/>
      <c r="O29" s="147"/>
      <c r="P29" s="147"/>
      <c r="Q29" s="109"/>
      <c r="R29" s="109"/>
      <c r="S29" s="109"/>
    </row>
    <row r="30" spans="2:19" hidden="1">
      <c r="B30" s="109"/>
      <c r="C30" s="109"/>
      <c r="D30" s="109"/>
      <c r="E30" s="109"/>
      <c r="F30" s="108"/>
      <c r="G30" s="109"/>
      <c r="H30" s="109"/>
      <c r="I30" s="109"/>
      <c r="J30" s="109"/>
      <c r="K30" s="109"/>
      <c r="L30" s="109"/>
      <c r="M30" s="109"/>
      <c r="N30" s="109"/>
      <c r="O30" s="147"/>
      <c r="P30" s="147"/>
      <c r="Q30" s="109"/>
      <c r="R30" s="109"/>
      <c r="S30" s="109"/>
    </row>
    <row r="31" spans="2:19" hidden="1">
      <c r="B31" s="109"/>
      <c r="C31" s="109"/>
      <c r="D31" s="109"/>
      <c r="E31" s="109"/>
      <c r="F31" s="108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</row>
    <row r="32" spans="2:19" hidden="1">
      <c r="B32" s="109"/>
      <c r="C32" s="109"/>
      <c r="D32" s="109"/>
      <c r="E32" s="109"/>
      <c r="F32" s="108"/>
      <c r="G32" s="109"/>
      <c r="H32" s="109"/>
      <c r="I32" s="109"/>
      <c r="J32" s="109"/>
      <c r="K32" s="109"/>
      <c r="L32" s="109"/>
      <c r="M32" s="109"/>
      <c r="N32" s="109"/>
      <c r="O32" s="148"/>
      <c r="P32" s="148" t="s">
        <v>84</v>
      </c>
      <c r="Q32" s="109"/>
      <c r="R32" s="109"/>
      <c r="S32" s="109"/>
    </row>
    <row r="33" spans="2:19" hidden="1">
      <c r="B33" s="109"/>
      <c r="C33" s="109"/>
      <c r="D33" s="109"/>
      <c r="E33" s="109"/>
      <c r="F33" s="108"/>
      <c r="G33" s="109"/>
      <c r="H33" s="109"/>
      <c r="I33" s="109"/>
      <c r="J33" s="109"/>
      <c r="K33" s="109"/>
      <c r="L33" s="109"/>
      <c r="M33" s="109"/>
      <c r="N33" s="109"/>
      <c r="O33" s="128"/>
      <c r="P33" s="276" t="s">
        <v>85</v>
      </c>
      <c r="Q33" s="109"/>
      <c r="R33" s="109"/>
      <c r="S33" s="109"/>
    </row>
    <row r="34" spans="2:19">
      <c r="B34" s="105" t="s">
        <v>47</v>
      </c>
      <c r="C34" s="106"/>
      <c r="D34" s="106"/>
      <c r="E34" s="107"/>
      <c r="F34" s="108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</row>
    <row r="35" spans="2:19">
      <c r="B35" s="110" t="s">
        <v>48</v>
      </c>
      <c r="C35" s="111"/>
      <c r="D35" s="111"/>
      <c r="E35" s="112"/>
      <c r="F35" s="108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</row>
    <row r="36" spans="2:19" ht="16.5">
      <c r="B36" s="109"/>
      <c r="C36" s="109"/>
      <c r="D36" s="109"/>
      <c r="E36" s="109"/>
      <c r="F36" s="108"/>
      <c r="G36" s="109"/>
      <c r="H36" s="407" t="s">
        <v>49</v>
      </c>
      <c r="I36" s="407"/>
      <c r="J36" s="407"/>
      <c r="K36" s="407"/>
      <c r="L36" s="113"/>
      <c r="M36" s="113"/>
      <c r="N36" s="109"/>
      <c r="O36" s="109"/>
      <c r="P36" s="109"/>
      <c r="Q36" s="109"/>
      <c r="R36" s="109"/>
      <c r="S36" s="109"/>
    </row>
    <row r="37" spans="2:19" ht="16.5">
      <c r="B37" s="109"/>
      <c r="C37" s="109"/>
      <c r="D37" s="109"/>
      <c r="E37" s="109"/>
      <c r="F37" s="108"/>
      <c r="G37" s="109"/>
      <c r="H37" s="407" t="s">
        <v>50</v>
      </c>
      <c r="I37" s="407"/>
      <c r="J37" s="407"/>
      <c r="K37" s="407"/>
      <c r="L37" s="113"/>
      <c r="M37" s="113"/>
      <c r="N37" s="109"/>
      <c r="O37" s="109"/>
      <c r="P37" s="109"/>
      <c r="Q37" s="109"/>
      <c r="R37" s="109"/>
      <c r="S37" s="109"/>
    </row>
    <row r="38" spans="2:19" ht="16.5">
      <c r="B38" s="109"/>
      <c r="C38" s="109"/>
      <c r="D38" s="109"/>
      <c r="E38" s="109"/>
      <c r="F38" s="108"/>
      <c r="G38" s="109"/>
      <c r="H38" s="407" t="s">
        <v>247</v>
      </c>
      <c r="I38" s="407"/>
      <c r="J38" s="407"/>
      <c r="K38" s="407"/>
      <c r="L38" s="113"/>
      <c r="M38" s="113"/>
      <c r="N38" s="109"/>
      <c r="O38" s="109"/>
      <c r="P38" s="109"/>
      <c r="Q38" s="109"/>
      <c r="R38" s="109"/>
      <c r="S38" s="109"/>
    </row>
    <row r="39" spans="2:19" ht="16.5">
      <c r="B39" s="114" t="s">
        <v>52</v>
      </c>
      <c r="C39" s="114"/>
      <c r="D39" s="115" t="s">
        <v>3</v>
      </c>
      <c r="E39" s="109" t="s">
        <v>53</v>
      </c>
      <c r="F39" s="108"/>
      <c r="G39" s="109"/>
      <c r="H39" s="113"/>
      <c r="I39" s="113"/>
      <c r="J39" s="113"/>
      <c r="K39" s="113"/>
      <c r="L39" s="113"/>
      <c r="M39" s="113"/>
      <c r="N39" s="114"/>
      <c r="O39" s="114"/>
      <c r="P39" s="109"/>
      <c r="Q39" s="109"/>
      <c r="R39" s="109"/>
      <c r="S39" s="109"/>
    </row>
    <row r="40" spans="2:19" ht="16.5">
      <c r="B40" s="114" t="s">
        <v>54</v>
      </c>
      <c r="C40" s="114"/>
      <c r="D40" s="115" t="s">
        <v>3</v>
      </c>
      <c r="E40" s="109" t="s">
        <v>55</v>
      </c>
      <c r="F40" s="108"/>
      <c r="G40" s="109"/>
      <c r="H40" s="113"/>
      <c r="I40" s="113"/>
      <c r="J40" s="113"/>
      <c r="K40" s="113"/>
      <c r="L40" s="113"/>
      <c r="M40" s="113"/>
      <c r="N40" s="114"/>
      <c r="O40" s="114"/>
      <c r="P40" s="109"/>
      <c r="Q40" s="109"/>
      <c r="R40" s="109"/>
      <c r="S40" s="109"/>
    </row>
    <row r="41" spans="2:19" ht="16.5">
      <c r="B41" s="114" t="s">
        <v>56</v>
      </c>
      <c r="C41" s="114"/>
      <c r="D41" s="115" t="s">
        <v>3</v>
      </c>
      <c r="E41" s="109" t="s">
        <v>86</v>
      </c>
      <c r="F41" s="108"/>
      <c r="G41" s="109"/>
      <c r="H41" s="113"/>
      <c r="I41" s="113"/>
      <c r="J41" s="113"/>
      <c r="K41" s="113"/>
      <c r="L41" s="113"/>
      <c r="M41" s="109"/>
      <c r="N41" s="109"/>
      <c r="O41" s="109"/>
      <c r="P41" s="114"/>
      <c r="Q41" s="114"/>
      <c r="R41" s="109"/>
      <c r="S41" s="109"/>
    </row>
    <row r="42" spans="2:19">
      <c r="B42" s="114" t="s">
        <v>58</v>
      </c>
      <c r="C42" s="114"/>
      <c r="D42" s="115" t="s">
        <v>3</v>
      </c>
      <c r="E42" s="109" t="s">
        <v>59</v>
      </c>
      <c r="F42" s="108"/>
      <c r="G42" s="109"/>
      <c r="H42" s="109"/>
      <c r="I42" s="109"/>
      <c r="J42" s="109"/>
      <c r="K42" s="109"/>
      <c r="L42" s="109"/>
      <c r="M42" s="109"/>
      <c r="N42" s="109" t="s">
        <v>272</v>
      </c>
      <c r="O42" s="109"/>
      <c r="P42" s="109"/>
      <c r="Q42" s="109"/>
      <c r="R42" s="109"/>
      <c r="S42" s="109"/>
    </row>
    <row r="43" spans="2:19" ht="15.75" thickBot="1">
      <c r="B43" s="114"/>
      <c r="C43" s="114"/>
      <c r="D43" s="114"/>
      <c r="E43" s="109"/>
      <c r="F43" s="108"/>
      <c r="G43" s="109"/>
      <c r="H43" s="109"/>
      <c r="I43" s="109"/>
      <c r="J43" s="109"/>
      <c r="K43" s="109"/>
      <c r="L43" s="109"/>
      <c r="M43" s="109"/>
      <c r="N43" s="109"/>
      <c r="O43" s="109"/>
      <c r="P43" s="108"/>
      <c r="Q43" s="108"/>
      <c r="R43" s="109"/>
      <c r="S43" s="109"/>
    </row>
    <row r="44" spans="2:19" ht="24.75" customHeight="1" thickTop="1">
      <c r="B44" s="371" t="s">
        <v>61</v>
      </c>
      <c r="C44" s="386" t="s">
        <v>62</v>
      </c>
      <c r="D44" s="387"/>
      <c r="E44" s="388"/>
      <c r="F44" s="442" t="s">
        <v>63</v>
      </c>
      <c r="G44" s="374" t="s">
        <v>64</v>
      </c>
      <c r="H44" s="375"/>
      <c r="I44" s="349" t="s">
        <v>65</v>
      </c>
      <c r="J44" s="349" t="s">
        <v>66</v>
      </c>
      <c r="K44" s="349" t="s">
        <v>67</v>
      </c>
      <c r="L44" s="349" t="s">
        <v>68</v>
      </c>
      <c r="M44" s="408" t="s">
        <v>69</v>
      </c>
      <c r="N44" s="409"/>
      <c r="O44" s="408" t="s">
        <v>70</v>
      </c>
      <c r="P44" s="410"/>
      <c r="Q44" s="410"/>
      <c r="R44" s="449" t="s">
        <v>71</v>
      </c>
      <c r="S44" s="109"/>
    </row>
    <row r="45" spans="2:19" ht="15" customHeight="1">
      <c r="B45" s="372"/>
      <c r="C45" s="389"/>
      <c r="D45" s="390"/>
      <c r="E45" s="391"/>
      <c r="F45" s="443"/>
      <c r="G45" s="347" t="s">
        <v>72</v>
      </c>
      <c r="H45" s="347" t="s">
        <v>73</v>
      </c>
      <c r="I45" s="411"/>
      <c r="J45" s="347"/>
      <c r="K45" s="347"/>
      <c r="L45" s="350"/>
      <c r="M45" s="347" t="s">
        <v>16</v>
      </c>
      <c r="N45" s="352" t="s">
        <v>15</v>
      </c>
      <c r="O45" s="352" t="s">
        <v>16</v>
      </c>
      <c r="P45" s="342" t="s">
        <v>15</v>
      </c>
      <c r="Q45" s="343"/>
      <c r="R45" s="450"/>
      <c r="S45" s="109"/>
    </row>
    <row r="46" spans="2:19">
      <c r="B46" s="373"/>
      <c r="C46" s="392"/>
      <c r="D46" s="393"/>
      <c r="E46" s="394"/>
      <c r="F46" s="444"/>
      <c r="G46" s="348"/>
      <c r="H46" s="348"/>
      <c r="I46" s="412"/>
      <c r="J46" s="348"/>
      <c r="K46" s="348"/>
      <c r="L46" s="351"/>
      <c r="M46" s="412"/>
      <c r="N46" s="348"/>
      <c r="O46" s="348"/>
      <c r="P46" s="130" t="s">
        <v>74</v>
      </c>
      <c r="Q46" s="157" t="s">
        <v>18</v>
      </c>
      <c r="R46" s="450"/>
      <c r="S46" s="109"/>
    </row>
    <row r="47" spans="2:19">
      <c r="B47" s="118">
        <v>1</v>
      </c>
      <c r="C47" s="344">
        <v>2</v>
      </c>
      <c r="D47" s="345"/>
      <c r="E47" s="346"/>
      <c r="F47" s="120">
        <v>3</v>
      </c>
      <c r="G47" s="121">
        <v>4</v>
      </c>
      <c r="H47" s="121">
        <v>5</v>
      </c>
      <c r="I47" s="149">
        <v>6</v>
      </c>
      <c r="J47" s="121">
        <v>7</v>
      </c>
      <c r="K47" s="121">
        <v>8</v>
      </c>
      <c r="L47" s="121">
        <v>9</v>
      </c>
      <c r="M47" s="121">
        <v>10</v>
      </c>
      <c r="N47" s="121">
        <v>11</v>
      </c>
      <c r="O47" s="121">
        <v>12</v>
      </c>
      <c r="P47" s="121">
        <v>13</v>
      </c>
      <c r="Q47" s="119">
        <v>14</v>
      </c>
      <c r="R47" s="165">
        <v>15</v>
      </c>
      <c r="S47" s="109"/>
    </row>
    <row r="48" spans="2:19">
      <c r="B48" s="122">
        <v>1</v>
      </c>
      <c r="C48" s="109" t="s">
        <v>75</v>
      </c>
      <c r="D48" s="109"/>
      <c r="E48" s="117"/>
      <c r="F48" s="123"/>
      <c r="G48" s="358" t="s">
        <v>76</v>
      </c>
      <c r="H48" s="358" t="s">
        <v>77</v>
      </c>
      <c r="I48" s="150">
        <v>1041200</v>
      </c>
      <c r="J48" s="132" t="s">
        <v>78</v>
      </c>
      <c r="K48" s="133" t="s">
        <v>78</v>
      </c>
      <c r="L48" s="134">
        <f>I48/I53*100</f>
        <v>7.4407569390846984</v>
      </c>
      <c r="M48" s="135">
        <f>P48/I48*100</f>
        <v>0</v>
      </c>
      <c r="N48" s="136">
        <f>P48/I48</f>
        <v>0</v>
      </c>
      <c r="O48" s="136">
        <f>L48*M48/100</f>
        <v>0</v>
      </c>
      <c r="P48" s="150"/>
      <c r="Q48" s="159">
        <f>L48*M48/100</f>
        <v>0</v>
      </c>
      <c r="R48" s="160">
        <f>I48-P48</f>
        <v>1041200</v>
      </c>
      <c r="S48" s="109"/>
    </row>
    <row r="49" spans="2:19" ht="15.75" thickBot="1">
      <c r="B49" s="122">
        <v>2</v>
      </c>
      <c r="C49" s="109" t="s">
        <v>87</v>
      </c>
      <c r="D49" s="109"/>
      <c r="E49" s="117"/>
      <c r="F49" s="123"/>
      <c r="G49" s="401"/>
      <c r="H49" s="401"/>
      <c r="I49" s="131">
        <v>795000</v>
      </c>
      <c r="J49" s="132"/>
      <c r="K49" s="137"/>
      <c r="L49" s="134">
        <f>I49/I53*100</f>
        <v>5.681330932167052</v>
      </c>
      <c r="M49" s="135">
        <f t="shared" ref="M49:M52" si="0">P49/I49*100</f>
        <v>0</v>
      </c>
      <c r="N49" s="136">
        <f t="shared" ref="N49:N52" si="1">P49/I49</f>
        <v>0</v>
      </c>
      <c r="O49" s="136">
        <f t="shared" ref="O49:O52" si="2">L49*M49/100</f>
        <v>0</v>
      </c>
      <c r="P49" s="131"/>
      <c r="Q49" s="159">
        <f t="shared" ref="Q49:Q52" si="3">L49*M49/100</f>
        <v>0</v>
      </c>
      <c r="R49" s="160">
        <f>I49-P49</f>
        <v>795000</v>
      </c>
      <c r="S49" s="109"/>
    </row>
    <row r="50" spans="2:19" ht="15.75" thickBot="1">
      <c r="B50" s="122">
        <v>3</v>
      </c>
      <c r="C50" s="109" t="s">
        <v>88</v>
      </c>
      <c r="D50" s="109"/>
      <c r="E50" s="117"/>
      <c r="F50" s="123"/>
      <c r="G50" s="401"/>
      <c r="H50" s="401"/>
      <c r="I50" s="151">
        <v>452000</v>
      </c>
      <c r="J50" s="132"/>
      <c r="K50" s="137"/>
      <c r="L50" s="134">
        <f>I50/I53*100</f>
        <v>3.2301403538861733</v>
      </c>
      <c r="M50" s="135">
        <f t="shared" si="0"/>
        <v>0</v>
      </c>
      <c r="N50" s="136">
        <f t="shared" si="1"/>
        <v>0</v>
      </c>
      <c r="O50" s="136">
        <f t="shared" si="2"/>
        <v>0</v>
      </c>
      <c r="P50" s="151"/>
      <c r="Q50" s="159">
        <f t="shared" si="3"/>
        <v>0</v>
      </c>
      <c r="R50" s="160">
        <f t="shared" ref="R50:R52" si="4">I50-P50</f>
        <v>452000</v>
      </c>
      <c r="S50" s="109"/>
    </row>
    <row r="51" spans="2:19" ht="15.75" thickBot="1">
      <c r="B51" s="122"/>
      <c r="C51" s="109" t="s">
        <v>248</v>
      </c>
      <c r="D51" s="109"/>
      <c r="E51" s="117"/>
      <c r="F51" s="123"/>
      <c r="G51" s="401"/>
      <c r="H51" s="401"/>
      <c r="I51" s="152">
        <v>4655000</v>
      </c>
      <c r="J51" s="132"/>
      <c r="K51" s="137"/>
      <c r="L51" s="134">
        <f>I51/I53*100</f>
        <v>33.266157848097649</v>
      </c>
      <c r="M51" s="135">
        <f t="shared" si="0"/>
        <v>0</v>
      </c>
      <c r="N51" s="136">
        <f t="shared" si="1"/>
        <v>0</v>
      </c>
      <c r="O51" s="136">
        <f t="shared" si="2"/>
        <v>0</v>
      </c>
      <c r="P51" s="279"/>
      <c r="Q51" s="159">
        <f t="shared" si="3"/>
        <v>0</v>
      </c>
      <c r="R51" s="160">
        <f>I51-P51</f>
        <v>4655000</v>
      </c>
      <c r="S51" s="109"/>
    </row>
    <row r="52" spans="2:19">
      <c r="B52" s="122">
        <v>5</v>
      </c>
      <c r="C52" s="109" t="s">
        <v>89</v>
      </c>
      <c r="D52" s="128"/>
      <c r="E52" s="129"/>
      <c r="F52" s="123"/>
      <c r="G52" s="401"/>
      <c r="H52" s="401"/>
      <c r="I52" s="152">
        <v>7050000</v>
      </c>
      <c r="J52" s="132"/>
      <c r="K52" s="137"/>
      <c r="L52" s="134">
        <f>I52/I53*100</f>
        <v>50.381613926764423</v>
      </c>
      <c r="M52" s="135">
        <f t="shared" si="0"/>
        <v>14.893617021276595</v>
      </c>
      <c r="N52" s="136">
        <f t="shared" si="1"/>
        <v>0.14893617021276595</v>
      </c>
      <c r="O52" s="136">
        <f t="shared" si="2"/>
        <v>7.5036446273904458</v>
      </c>
      <c r="P52" s="146">
        <v>1050000</v>
      </c>
      <c r="Q52" s="159">
        <f t="shared" si="3"/>
        <v>7.5036446273904458</v>
      </c>
      <c r="R52" s="160">
        <f t="shared" si="4"/>
        <v>6000000</v>
      </c>
      <c r="S52" s="109"/>
    </row>
    <row r="53" spans="2:19" ht="21" thickBot="1">
      <c r="B53" s="363" t="s">
        <v>80</v>
      </c>
      <c r="C53" s="364"/>
      <c r="D53" s="364"/>
      <c r="E53" s="364"/>
      <c r="F53" s="364"/>
      <c r="G53" s="364"/>
      <c r="H53" s="365"/>
      <c r="I53" s="140">
        <f>SUM(I48:I52)</f>
        <v>13993200</v>
      </c>
      <c r="J53" s="141" t="s">
        <v>81</v>
      </c>
      <c r="K53" s="142"/>
      <c r="L53" s="143">
        <f>SUM(L48:L52)</f>
        <v>100</v>
      </c>
      <c r="M53" s="153"/>
      <c r="N53" s="144">
        <f>SUM(N48:N52)</f>
        <v>0.14893617021276595</v>
      </c>
      <c r="O53" s="144">
        <f>SUM(O48:O52)</f>
        <v>7.5036446273904458</v>
      </c>
      <c r="P53" s="154">
        <f>SUM(P48:P52)</f>
        <v>1050000</v>
      </c>
      <c r="Q53" s="163">
        <f>SUM(Q48:Q52)</f>
        <v>7.5036446273904458</v>
      </c>
      <c r="R53" s="164">
        <f>SUM(R48:R52)</f>
        <v>12943200</v>
      </c>
      <c r="S53" s="109"/>
    </row>
    <row r="54" spans="2:19" ht="15.75" thickTop="1">
      <c r="B54" s="109"/>
      <c r="C54" s="109"/>
      <c r="D54" s="109"/>
      <c r="E54" s="109"/>
      <c r="F54" s="108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</row>
    <row r="55" spans="2:19">
      <c r="B55" s="109"/>
      <c r="C55" s="109"/>
      <c r="D55" s="109"/>
      <c r="E55" s="109"/>
      <c r="F55" s="108"/>
      <c r="G55" s="109"/>
      <c r="H55" s="109"/>
      <c r="I55" s="146"/>
      <c r="J55" s="109"/>
      <c r="K55" s="109"/>
      <c r="L55" s="109"/>
      <c r="M55" s="109"/>
      <c r="N55" s="109"/>
      <c r="O55" s="128"/>
      <c r="P55" s="128" t="s">
        <v>273</v>
      </c>
      <c r="Q55" s="109"/>
      <c r="R55" s="109"/>
      <c r="S55" s="109"/>
    </row>
    <row r="56" spans="2:19">
      <c r="B56" s="109"/>
      <c r="C56" s="109"/>
      <c r="D56" s="109"/>
      <c r="E56" s="109"/>
      <c r="F56" s="108"/>
      <c r="G56" s="109"/>
      <c r="H56" s="109"/>
      <c r="I56" s="109"/>
      <c r="J56" s="109"/>
      <c r="K56" s="109"/>
      <c r="L56" s="109"/>
      <c r="M56" s="109"/>
      <c r="N56" s="109"/>
      <c r="O56" s="147"/>
      <c r="P56" s="147" t="str">
        <f>P91</f>
        <v>P P T K,</v>
      </c>
      <c r="Q56" s="109"/>
      <c r="R56" s="109"/>
      <c r="S56" s="109"/>
    </row>
    <row r="57" spans="2:19">
      <c r="B57" s="109"/>
      <c r="C57" s="109"/>
      <c r="D57" s="109"/>
      <c r="E57" s="109"/>
      <c r="F57" s="108"/>
      <c r="G57" s="109"/>
      <c r="H57" s="109"/>
      <c r="I57" s="155"/>
      <c r="J57" s="109"/>
      <c r="K57" s="109"/>
      <c r="L57" s="109"/>
      <c r="M57" s="109"/>
      <c r="N57" s="109"/>
      <c r="O57" s="147"/>
      <c r="P57" s="147"/>
      <c r="Q57" s="109"/>
      <c r="R57" s="109"/>
      <c r="S57" s="109"/>
    </row>
    <row r="58" spans="2:19">
      <c r="B58" s="109"/>
      <c r="C58" s="109"/>
      <c r="D58" s="109"/>
      <c r="E58" s="109"/>
      <c r="F58" s="108"/>
      <c r="G58" s="109"/>
      <c r="H58" s="109"/>
      <c r="I58" s="109"/>
      <c r="J58" s="109"/>
      <c r="K58" s="109"/>
      <c r="L58" s="109"/>
      <c r="M58" s="109"/>
      <c r="N58" s="109"/>
      <c r="O58" s="147"/>
      <c r="P58" s="147"/>
      <c r="Q58" s="109"/>
      <c r="R58" s="109"/>
      <c r="S58" s="109"/>
    </row>
    <row r="59" spans="2:19">
      <c r="B59" s="109"/>
      <c r="C59" s="109"/>
      <c r="D59" s="109"/>
      <c r="E59" s="109"/>
      <c r="F59" s="108"/>
      <c r="G59" s="109"/>
      <c r="H59" s="109"/>
      <c r="I59" s="156"/>
      <c r="J59" s="109"/>
      <c r="K59" s="109"/>
      <c r="L59" s="109"/>
      <c r="M59" s="109"/>
      <c r="N59" s="109"/>
      <c r="O59" s="109"/>
      <c r="P59" s="109"/>
      <c r="Q59" s="109"/>
      <c r="R59" s="109"/>
      <c r="S59" s="109"/>
    </row>
    <row r="60" spans="2:19">
      <c r="B60" s="109"/>
      <c r="C60" s="109"/>
      <c r="D60" s="109"/>
      <c r="E60" s="109"/>
      <c r="F60" s="108"/>
      <c r="G60" s="109"/>
      <c r="H60" s="109"/>
      <c r="I60" s="109"/>
      <c r="J60" s="109"/>
      <c r="K60" s="109"/>
      <c r="L60" s="109"/>
      <c r="M60" s="109"/>
      <c r="N60" s="109"/>
      <c r="O60" s="148"/>
      <c r="P60" s="148" t="str">
        <f>P95</f>
        <v>ARMAN,S.Sos</v>
      </c>
      <c r="Q60" s="109"/>
      <c r="R60" s="109"/>
      <c r="S60" s="109"/>
    </row>
    <row r="61" spans="2:19">
      <c r="B61" s="109"/>
      <c r="C61" s="109"/>
      <c r="D61" s="109"/>
      <c r="E61" s="109"/>
      <c r="F61" s="108"/>
      <c r="G61" s="109"/>
      <c r="H61" s="109"/>
      <c r="I61" s="109"/>
      <c r="J61" s="109"/>
      <c r="K61" s="109"/>
      <c r="L61" s="109"/>
      <c r="M61" s="109"/>
      <c r="N61" s="109"/>
      <c r="O61" s="128"/>
      <c r="P61" s="276" t="str">
        <f>P96</f>
        <v>Nip. 197505242005021003</v>
      </c>
      <c r="Q61" s="109"/>
      <c r="R61" s="109"/>
      <c r="S61" s="109"/>
    </row>
    <row r="62" spans="2:19">
      <c r="B62" s="105" t="s">
        <v>47</v>
      </c>
      <c r="C62" s="106"/>
      <c r="D62" s="106"/>
      <c r="E62" s="107"/>
      <c r="F62" s="108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</row>
    <row r="63" spans="2:19">
      <c r="B63" s="110" t="s">
        <v>48</v>
      </c>
      <c r="C63" s="111"/>
      <c r="D63" s="111"/>
      <c r="E63" s="112"/>
      <c r="F63" s="108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</row>
    <row r="64" spans="2:19" ht="16.5">
      <c r="B64" s="109"/>
      <c r="C64" s="109"/>
      <c r="D64" s="109"/>
      <c r="E64" s="109"/>
      <c r="F64" s="108"/>
      <c r="G64" s="109"/>
      <c r="H64" s="407" t="s">
        <v>49</v>
      </c>
      <c r="I64" s="407"/>
      <c r="J64" s="407"/>
      <c r="K64" s="407"/>
      <c r="L64" s="113"/>
      <c r="M64" s="113"/>
      <c r="N64" s="109"/>
      <c r="O64" s="109"/>
      <c r="P64" s="109"/>
      <c r="Q64" s="109"/>
      <c r="R64" s="109"/>
      <c r="S64" s="109"/>
    </row>
    <row r="65" spans="2:25" ht="16.5">
      <c r="B65" s="109"/>
      <c r="C65" s="109"/>
      <c r="D65" s="109"/>
      <c r="E65" s="109"/>
      <c r="F65" s="108"/>
      <c r="G65" s="109"/>
      <c r="H65" s="407" t="s">
        <v>50</v>
      </c>
      <c r="I65" s="407"/>
      <c r="J65" s="407"/>
      <c r="K65" s="407"/>
      <c r="L65" s="113"/>
      <c r="M65" s="113"/>
      <c r="N65" s="109"/>
      <c r="O65" s="109"/>
      <c r="P65" s="109"/>
      <c r="Q65" s="109"/>
      <c r="R65" s="109"/>
      <c r="S65" s="109"/>
    </row>
    <row r="66" spans="2:25" ht="16.5">
      <c r="B66" s="109"/>
      <c r="C66" s="109"/>
      <c r="D66" s="109"/>
      <c r="E66" s="109"/>
      <c r="F66" s="108"/>
      <c r="G66" s="109"/>
      <c r="H66" s="407" t="str">
        <f>H38</f>
        <v>TAHUN ANGGARAN 2025</v>
      </c>
      <c r="I66" s="407"/>
      <c r="J66" s="407"/>
      <c r="K66" s="407"/>
      <c r="L66" s="113"/>
      <c r="M66" s="113"/>
      <c r="N66" s="109"/>
      <c r="O66" s="109"/>
      <c r="P66" s="109"/>
      <c r="Q66" s="109"/>
      <c r="R66" s="109"/>
      <c r="S66" s="109"/>
    </row>
    <row r="67" spans="2:25" ht="16.5">
      <c r="B67" s="114" t="s">
        <v>52</v>
      </c>
      <c r="C67" s="114"/>
      <c r="D67" s="115" t="s">
        <v>3</v>
      </c>
      <c r="E67" s="109" t="s">
        <v>53</v>
      </c>
      <c r="F67" s="108"/>
      <c r="G67" s="109"/>
      <c r="H67" s="113"/>
      <c r="I67" s="113"/>
      <c r="J67" s="113"/>
      <c r="K67" s="113"/>
      <c r="L67" s="113"/>
      <c r="M67" s="113"/>
      <c r="N67" s="114"/>
      <c r="O67" s="114"/>
      <c r="P67" s="109"/>
      <c r="Q67" s="109"/>
      <c r="R67" s="109"/>
      <c r="S67" s="109"/>
    </row>
    <row r="68" spans="2:25" ht="17.25" thickBot="1">
      <c r="B68" s="114" t="s">
        <v>54</v>
      </c>
      <c r="C68" s="114"/>
      <c r="D68" s="115" t="s">
        <v>3</v>
      </c>
      <c r="E68" s="109" t="s">
        <v>21</v>
      </c>
      <c r="F68" s="108"/>
      <c r="G68" s="109"/>
      <c r="H68" s="113"/>
      <c r="I68" s="113"/>
      <c r="J68" s="113"/>
      <c r="K68" s="113"/>
      <c r="L68" s="113"/>
      <c r="M68" s="113"/>
      <c r="N68" s="114"/>
      <c r="O68" s="114"/>
      <c r="P68" s="109"/>
      <c r="Q68" s="109"/>
      <c r="R68" s="109"/>
      <c r="S68" s="109"/>
      <c r="T68" s="175" t="s">
        <v>90</v>
      </c>
    </row>
    <row r="69" spans="2:25" ht="17.25" thickBot="1">
      <c r="B69" s="114" t="s">
        <v>56</v>
      </c>
      <c r="C69" s="114"/>
      <c r="D69" s="115" t="s">
        <v>3</v>
      </c>
      <c r="E69" s="109" t="s">
        <v>91</v>
      </c>
      <c r="F69" s="108"/>
      <c r="G69" s="109"/>
      <c r="H69" s="113"/>
      <c r="I69" s="113"/>
      <c r="J69" s="113"/>
      <c r="K69" s="113"/>
      <c r="L69" s="113"/>
      <c r="M69" s="109"/>
      <c r="N69" s="109"/>
      <c r="O69" s="109"/>
      <c r="P69" s="114"/>
      <c r="Q69" s="114"/>
      <c r="R69" s="109"/>
      <c r="S69" s="109"/>
    </row>
    <row r="70" spans="2:25" ht="15.75" thickBot="1">
      <c r="B70" s="114" t="s">
        <v>58</v>
      </c>
      <c r="C70" s="114"/>
      <c r="D70" s="115" t="s">
        <v>3</v>
      </c>
      <c r="E70" s="109" t="s">
        <v>92</v>
      </c>
      <c r="F70" s="108"/>
      <c r="G70" s="109"/>
      <c r="H70" s="109"/>
      <c r="I70" s="109"/>
      <c r="J70" s="109"/>
      <c r="K70" s="109"/>
      <c r="L70" s="109"/>
      <c r="M70" s="109"/>
      <c r="N70" s="109" t="s">
        <v>272</v>
      </c>
      <c r="O70" s="109"/>
      <c r="P70" s="109"/>
      <c r="Q70" s="109"/>
      <c r="R70" s="109"/>
      <c r="S70" s="109"/>
      <c r="T70" s="452" t="s">
        <v>93</v>
      </c>
      <c r="U70" s="176" t="s">
        <v>94</v>
      </c>
      <c r="V70" s="172">
        <v>66615400</v>
      </c>
      <c r="W70" s="177">
        <f>P76+V70</f>
        <v>310136282</v>
      </c>
    </row>
    <row r="71" spans="2:25" ht="15.75" thickBot="1">
      <c r="B71" s="114"/>
      <c r="C71" s="114"/>
      <c r="D71" s="114"/>
      <c r="E71" s="109"/>
      <c r="F71" s="108"/>
      <c r="G71" s="109"/>
      <c r="H71" s="109"/>
      <c r="I71" s="109"/>
      <c r="J71" s="109"/>
      <c r="K71" s="109"/>
      <c r="L71" s="109"/>
      <c r="M71" s="109"/>
      <c r="N71" s="109"/>
      <c r="O71" s="109"/>
      <c r="P71" s="108"/>
      <c r="Q71" s="108"/>
      <c r="R71" s="109"/>
      <c r="S71" s="109"/>
      <c r="T71" s="452"/>
      <c r="U71" t="s">
        <v>95</v>
      </c>
      <c r="V71" s="172">
        <v>7256846</v>
      </c>
      <c r="W71" s="177">
        <f>P77+V71</f>
        <v>33943788</v>
      </c>
    </row>
    <row r="72" spans="2:25" ht="25.5" customHeight="1" thickTop="1" thickBot="1">
      <c r="B72" s="371" t="s">
        <v>61</v>
      </c>
      <c r="C72" s="386" t="s">
        <v>62</v>
      </c>
      <c r="D72" s="387"/>
      <c r="E72" s="388"/>
      <c r="F72" s="442" t="s">
        <v>63</v>
      </c>
      <c r="G72" s="374" t="s">
        <v>64</v>
      </c>
      <c r="H72" s="375"/>
      <c r="I72" s="349" t="s">
        <v>65</v>
      </c>
      <c r="J72" s="349" t="s">
        <v>66</v>
      </c>
      <c r="K72" s="349" t="s">
        <v>67</v>
      </c>
      <c r="L72" s="349" t="s">
        <v>68</v>
      </c>
      <c r="M72" s="408" t="s">
        <v>69</v>
      </c>
      <c r="N72" s="409"/>
      <c r="O72" s="408" t="s">
        <v>70</v>
      </c>
      <c r="P72" s="410"/>
      <c r="Q72" s="410"/>
      <c r="R72" s="449" t="s">
        <v>71</v>
      </c>
      <c r="S72" s="109"/>
      <c r="T72" s="452"/>
      <c r="U72" t="s">
        <v>96</v>
      </c>
      <c r="V72" s="172">
        <v>5920000</v>
      </c>
      <c r="W72" s="177">
        <f>P78+V72</f>
        <v>28340000</v>
      </c>
    </row>
    <row r="73" spans="2:25" ht="15.75" thickBot="1">
      <c r="B73" s="372"/>
      <c r="C73" s="389"/>
      <c r="D73" s="390"/>
      <c r="E73" s="391"/>
      <c r="F73" s="443"/>
      <c r="G73" s="347" t="s">
        <v>72</v>
      </c>
      <c r="H73" s="347" t="s">
        <v>73</v>
      </c>
      <c r="I73" s="411"/>
      <c r="J73" s="347"/>
      <c r="K73" s="347"/>
      <c r="L73" s="350"/>
      <c r="M73" s="347" t="s">
        <v>16</v>
      </c>
      <c r="N73" s="352" t="s">
        <v>15</v>
      </c>
      <c r="O73" s="352" t="s">
        <v>16</v>
      </c>
      <c r="P73" s="342" t="s">
        <v>15</v>
      </c>
      <c r="Q73" s="343"/>
      <c r="R73" s="450"/>
      <c r="S73" s="109"/>
      <c r="T73" s="452" t="s">
        <v>97</v>
      </c>
      <c r="U73" t="s">
        <v>98</v>
      </c>
      <c r="V73" s="172">
        <v>1820000</v>
      </c>
      <c r="W73" s="177">
        <f>V73+P79</f>
        <v>6240000</v>
      </c>
    </row>
    <row r="74" spans="2:25" ht="15.75" thickBot="1">
      <c r="B74" s="373"/>
      <c r="C74" s="392"/>
      <c r="D74" s="393"/>
      <c r="E74" s="394"/>
      <c r="F74" s="444"/>
      <c r="G74" s="348"/>
      <c r="H74" s="348"/>
      <c r="I74" s="412"/>
      <c r="J74" s="348"/>
      <c r="K74" s="348"/>
      <c r="L74" s="351"/>
      <c r="M74" s="412"/>
      <c r="N74" s="348"/>
      <c r="O74" s="348"/>
      <c r="P74" s="130" t="s">
        <v>74</v>
      </c>
      <c r="Q74" s="157" t="s">
        <v>18</v>
      </c>
      <c r="R74" s="450"/>
      <c r="S74" s="109"/>
      <c r="T74" s="452"/>
      <c r="U74" t="s">
        <v>99</v>
      </c>
      <c r="V74" s="172">
        <v>4562460</v>
      </c>
      <c r="W74" s="177">
        <f>P80+V74</f>
        <v>19046460</v>
      </c>
    </row>
    <row r="75" spans="2:25" ht="15.75" thickBot="1">
      <c r="B75" s="118">
        <v>1</v>
      </c>
      <c r="C75" s="344">
        <v>2</v>
      </c>
      <c r="D75" s="345"/>
      <c r="E75" s="346"/>
      <c r="F75" s="120">
        <v>3</v>
      </c>
      <c r="G75" s="121">
        <v>4</v>
      </c>
      <c r="H75" s="121">
        <v>5</v>
      </c>
      <c r="I75" s="149">
        <v>6</v>
      </c>
      <c r="J75" s="121">
        <v>7</v>
      </c>
      <c r="K75" s="121">
        <v>8</v>
      </c>
      <c r="L75" s="121">
        <v>9</v>
      </c>
      <c r="M75" s="121">
        <v>10</v>
      </c>
      <c r="N75" s="121">
        <v>11</v>
      </c>
      <c r="O75" s="121">
        <v>12</v>
      </c>
      <c r="P75" s="121">
        <v>13</v>
      </c>
      <c r="Q75" s="119">
        <v>14</v>
      </c>
      <c r="R75" s="165">
        <v>15</v>
      </c>
      <c r="S75" s="109"/>
      <c r="T75" s="452"/>
      <c r="U75" t="s">
        <v>100</v>
      </c>
      <c r="V75" s="172">
        <v>1194</v>
      </c>
      <c r="W75" s="177">
        <f>V75+P82</f>
        <v>4327</v>
      </c>
    </row>
    <row r="76" spans="2:25" ht="15.75" thickBot="1">
      <c r="B76" s="122">
        <v>1</v>
      </c>
      <c r="C76" s="116" t="s">
        <v>101</v>
      </c>
      <c r="D76" s="109"/>
      <c r="E76" s="117"/>
      <c r="F76" s="123"/>
      <c r="G76" s="358" t="s">
        <v>76</v>
      </c>
      <c r="H76" s="358" t="s">
        <v>77</v>
      </c>
      <c r="I76" s="171">
        <v>856909000</v>
      </c>
      <c r="J76" s="132" t="s">
        <v>78</v>
      </c>
      <c r="K76" s="133" t="s">
        <v>78</v>
      </c>
      <c r="L76" s="134">
        <f>I76/I88*100</f>
        <v>50.915264912270274</v>
      </c>
      <c r="M76" s="135">
        <f>P76/I76*100</f>
        <v>28.418523087048918</v>
      </c>
      <c r="N76" s="136">
        <f>P76/I76</f>
        <v>0.28418523087048919</v>
      </c>
      <c r="O76" s="136">
        <f>L76*M76/100</f>
        <v>14.469366313925645</v>
      </c>
      <c r="P76" s="172">
        <v>243520882</v>
      </c>
      <c r="Q76" s="159">
        <f>L76*M76/100</f>
        <v>14.469366313925645</v>
      </c>
      <c r="R76" s="160">
        <f>I76-P76</f>
        <v>613388118</v>
      </c>
      <c r="S76" s="109"/>
      <c r="T76" s="452"/>
      <c r="U76" s="109"/>
      <c r="V76" s="109"/>
      <c r="W76" s="178">
        <v>81194300</v>
      </c>
      <c r="X76" s="177">
        <f>P76+W76</f>
        <v>324715182</v>
      </c>
      <c r="Y76" s="177">
        <v>475361550</v>
      </c>
    </row>
    <row r="77" spans="2:25">
      <c r="B77" s="122">
        <v>2</v>
      </c>
      <c r="C77" s="116" t="s">
        <v>102</v>
      </c>
      <c r="D77" s="109"/>
      <c r="E77" s="117"/>
      <c r="F77" s="123"/>
      <c r="G77" s="401"/>
      <c r="H77" s="401"/>
      <c r="I77" s="151">
        <v>102000000</v>
      </c>
      <c r="J77" s="132"/>
      <c r="K77" s="137"/>
      <c r="L77" s="134">
        <f>I77/I88*100</f>
        <v>6.0605700500888284</v>
      </c>
      <c r="M77" s="135">
        <f t="shared" ref="M77:M87" si="5">P77/I77*100</f>
        <v>26.163668627450981</v>
      </c>
      <c r="N77" s="136">
        <f t="shared" ref="N77:N87" si="6">P77/I77</f>
        <v>0.26163668627450981</v>
      </c>
      <c r="O77" s="136">
        <f t="shared" ref="O77:O87" si="7">L77*M77/100</f>
        <v>1.585667464839781</v>
      </c>
      <c r="P77" s="172">
        <v>26686942</v>
      </c>
      <c r="Q77" s="159">
        <f t="shared" ref="Q77:Q87" si="8">L77*M77/100</f>
        <v>1.585667464839781</v>
      </c>
      <c r="R77" s="160">
        <f>I77-P77</f>
        <v>75313058</v>
      </c>
      <c r="S77" s="109"/>
      <c r="T77" s="179">
        <f>P77+6755538</f>
        <v>33442480</v>
      </c>
      <c r="U77" s="109"/>
      <c r="V77" s="109"/>
      <c r="W77" s="178">
        <v>9297892</v>
      </c>
      <c r="X77" s="177">
        <f t="shared" ref="X77:X87" si="9">P77+W77</f>
        <v>35984834</v>
      </c>
      <c r="Y77" s="177">
        <v>52065447</v>
      </c>
    </row>
    <row r="78" spans="2:25">
      <c r="B78" s="122">
        <v>3</v>
      </c>
      <c r="C78" s="116" t="s">
        <v>103</v>
      </c>
      <c r="D78" s="109"/>
      <c r="E78" s="117"/>
      <c r="F78" s="123"/>
      <c r="G78" s="401"/>
      <c r="H78" s="401"/>
      <c r="I78" s="131">
        <v>90000000</v>
      </c>
      <c r="J78" s="132"/>
      <c r="K78" s="137"/>
      <c r="L78" s="134">
        <f>I78/I88*100</f>
        <v>5.3475618089019079</v>
      </c>
      <c r="M78" s="135">
        <f t="shared" si="5"/>
        <v>24.911111111111111</v>
      </c>
      <c r="N78" s="136">
        <f t="shared" si="6"/>
        <v>0.24911111111111112</v>
      </c>
      <c r="O78" s="136">
        <f t="shared" si="7"/>
        <v>1.3321370639508976</v>
      </c>
      <c r="P78" s="146">
        <v>22420000</v>
      </c>
      <c r="Q78" s="159">
        <f t="shared" si="8"/>
        <v>1.3321370639508976</v>
      </c>
      <c r="R78" s="160">
        <f t="shared" ref="R78:R87" si="10">I78-P78</f>
        <v>67580000</v>
      </c>
      <c r="S78" s="109"/>
      <c r="T78" s="179">
        <f>P78+5920000</f>
        <v>28340000</v>
      </c>
      <c r="U78" s="109"/>
      <c r="V78" s="109"/>
      <c r="W78" s="178">
        <v>6900000</v>
      </c>
      <c r="X78" s="177">
        <f t="shared" si="9"/>
        <v>29320000</v>
      </c>
      <c r="Y78" s="177">
        <v>41440000</v>
      </c>
    </row>
    <row r="79" spans="2:25" ht="15.75" thickBot="1">
      <c r="B79" s="122">
        <v>4</v>
      </c>
      <c r="C79" s="166" t="s">
        <v>104</v>
      </c>
      <c r="D79" s="128"/>
      <c r="E79" s="129"/>
      <c r="F79" s="123"/>
      <c r="G79" s="401"/>
      <c r="H79" s="401"/>
      <c r="I79" s="131">
        <v>22000000</v>
      </c>
      <c r="J79" s="132"/>
      <c r="K79" s="137"/>
      <c r="L79" s="134">
        <f>I79/I88*100</f>
        <v>1.3071817755093553</v>
      </c>
      <c r="M79" s="135">
        <f t="shared" si="5"/>
        <v>20.09090909090909</v>
      </c>
      <c r="N79" s="136">
        <f t="shared" si="6"/>
        <v>0.2009090909090909</v>
      </c>
      <c r="O79" s="136">
        <f t="shared" si="7"/>
        <v>0.26262470217051592</v>
      </c>
      <c r="P79" s="172">
        <v>4420000</v>
      </c>
      <c r="Q79" s="159">
        <f t="shared" si="8"/>
        <v>0.26262470217051592</v>
      </c>
      <c r="R79" s="160">
        <f t="shared" si="10"/>
        <v>17580000</v>
      </c>
      <c r="S79" s="109"/>
      <c r="T79" s="180">
        <f>P79+1105000</f>
        <v>5525000</v>
      </c>
      <c r="U79" s="128"/>
      <c r="V79" s="128"/>
      <c r="W79" s="178">
        <v>5560000</v>
      </c>
      <c r="X79" s="177">
        <f t="shared" si="9"/>
        <v>9980000</v>
      </c>
      <c r="Y79" s="177">
        <v>16480000</v>
      </c>
    </row>
    <row r="80" spans="2:25" ht="15.75" thickBot="1">
      <c r="B80" s="122">
        <v>5</v>
      </c>
      <c r="C80" s="166" t="s">
        <v>105</v>
      </c>
      <c r="D80" s="128"/>
      <c r="E80" s="129"/>
      <c r="F80" s="123"/>
      <c r="G80" s="401"/>
      <c r="H80" s="401"/>
      <c r="I80" s="151">
        <v>60000000</v>
      </c>
      <c r="J80" s="132"/>
      <c r="K80" s="137"/>
      <c r="L80" s="134">
        <f>I80/I88*100</f>
        <v>3.5650412059346057</v>
      </c>
      <c r="M80" s="135">
        <f t="shared" si="5"/>
        <v>24.14</v>
      </c>
      <c r="N80" s="136">
        <f t="shared" si="6"/>
        <v>0.2414</v>
      </c>
      <c r="O80" s="136">
        <f t="shared" si="7"/>
        <v>0.86060094711261381</v>
      </c>
      <c r="P80" s="172">
        <v>14484000</v>
      </c>
      <c r="Q80" s="159">
        <f t="shared" si="8"/>
        <v>0.86060094711261381</v>
      </c>
      <c r="R80" s="160">
        <f t="shared" si="10"/>
        <v>45516000</v>
      </c>
      <c r="S80" s="109"/>
      <c r="T80" s="180">
        <f>P80+3693420</f>
        <v>18177420</v>
      </c>
      <c r="U80" s="128"/>
      <c r="V80" s="128"/>
      <c r="W80" s="178">
        <v>5721180</v>
      </c>
      <c r="X80" s="177">
        <f t="shared" si="9"/>
        <v>20205180</v>
      </c>
      <c r="Y80" s="177">
        <v>32806260</v>
      </c>
    </row>
    <row r="81" spans="2:26">
      <c r="B81" s="122">
        <v>6</v>
      </c>
      <c r="C81" s="166" t="s">
        <v>106</v>
      </c>
      <c r="D81" s="128"/>
      <c r="E81" s="129"/>
      <c r="F81" s="123"/>
      <c r="G81" s="401"/>
      <c r="H81" s="401"/>
      <c r="I81" s="151">
        <v>3000000</v>
      </c>
      <c r="J81" s="132"/>
      <c r="K81" s="137"/>
      <c r="L81" s="134">
        <f>I81/I88*100</f>
        <v>0.17825206029673027</v>
      </c>
      <c r="M81" s="135">
        <f t="shared" si="5"/>
        <v>9.4110666666666667</v>
      </c>
      <c r="N81" s="136">
        <f t="shared" si="6"/>
        <v>9.4110666666666662E-2</v>
      </c>
      <c r="O81" s="136">
        <f t="shared" si="7"/>
        <v>1.677542022923215E-2</v>
      </c>
      <c r="P81" s="172">
        <v>282332</v>
      </c>
      <c r="Q81" s="159">
        <f t="shared" si="8"/>
        <v>1.677542022923215E-2</v>
      </c>
      <c r="R81" s="160">
        <f t="shared" si="10"/>
        <v>2717668</v>
      </c>
      <c r="S81" s="109"/>
      <c r="T81" s="180">
        <f>P81+66791</f>
        <v>349123</v>
      </c>
      <c r="U81" s="128"/>
      <c r="V81" s="128"/>
      <c r="W81" s="177"/>
      <c r="X81" s="177">
        <f t="shared" si="9"/>
        <v>282332</v>
      </c>
      <c r="Y81" s="177"/>
    </row>
    <row r="82" spans="2:26">
      <c r="B82" s="122">
        <v>7</v>
      </c>
      <c r="C82" s="166" t="s">
        <v>107</v>
      </c>
      <c r="D82" s="128"/>
      <c r="E82" s="129"/>
      <c r="F82" s="123"/>
      <c r="G82" s="401"/>
      <c r="H82" s="401"/>
      <c r="I82" s="131">
        <v>100000</v>
      </c>
      <c r="J82" s="132"/>
      <c r="K82" s="137"/>
      <c r="L82" s="134">
        <f>I82/I88*100</f>
        <v>5.9417353432243422E-3</v>
      </c>
      <c r="M82" s="135">
        <f t="shared" si="5"/>
        <v>3.1329999999999996</v>
      </c>
      <c r="N82" s="136">
        <f t="shared" si="6"/>
        <v>3.1329999999999997E-2</v>
      </c>
      <c r="O82" s="136">
        <f t="shared" si="7"/>
        <v>1.8615456830321862E-4</v>
      </c>
      <c r="P82" s="172">
        <v>3133</v>
      </c>
      <c r="Q82" s="159">
        <f t="shared" si="8"/>
        <v>1.8615456830321862E-4</v>
      </c>
      <c r="R82" s="160">
        <f t="shared" si="10"/>
        <v>96867</v>
      </c>
      <c r="S82" s="109"/>
      <c r="T82" s="180">
        <f>P82+798</f>
        <v>3931</v>
      </c>
      <c r="U82" s="128"/>
      <c r="V82" s="128"/>
      <c r="W82" s="178">
        <v>810</v>
      </c>
      <c r="X82" s="177">
        <f t="shared" si="9"/>
        <v>3943</v>
      </c>
      <c r="Y82" s="177">
        <v>5850</v>
      </c>
    </row>
    <row r="83" spans="2:26" ht="15.75" thickBot="1">
      <c r="B83" s="167">
        <v>8</v>
      </c>
      <c r="C83" s="413" t="s">
        <v>108</v>
      </c>
      <c r="D83" s="414"/>
      <c r="E83" s="415"/>
      <c r="F83" s="123"/>
      <c r="G83" s="401"/>
      <c r="H83" s="401"/>
      <c r="I83" s="131">
        <v>65000000</v>
      </c>
      <c r="J83" s="132"/>
      <c r="K83" s="137"/>
      <c r="L83" s="134">
        <f>I83/I88*100</f>
        <v>3.8621279730958227</v>
      </c>
      <c r="M83" s="135">
        <f t="shared" si="5"/>
        <v>13.429027692307693</v>
      </c>
      <c r="N83" s="136">
        <f t="shared" si="6"/>
        <v>0.13429027692307693</v>
      </c>
      <c r="O83" s="136">
        <f t="shared" si="7"/>
        <v>0.51864623501939988</v>
      </c>
      <c r="P83" s="172">
        <v>8728868</v>
      </c>
      <c r="Q83" s="159">
        <f t="shared" si="8"/>
        <v>0.51864623501939988</v>
      </c>
      <c r="R83" s="160">
        <f t="shared" si="10"/>
        <v>56271132</v>
      </c>
      <c r="S83" s="109"/>
      <c r="T83" s="416">
        <f>P83+3629776</f>
        <v>12358644</v>
      </c>
      <c r="U83" s="414"/>
      <c r="V83" s="414"/>
      <c r="W83" s="178">
        <v>6213322</v>
      </c>
      <c r="X83" s="177">
        <f t="shared" si="9"/>
        <v>14942190</v>
      </c>
      <c r="Y83" s="177">
        <v>25720675</v>
      </c>
      <c r="Z83" s="177">
        <v>2656623</v>
      </c>
    </row>
    <row r="84" spans="2:26" ht="15.75" thickBot="1">
      <c r="B84" s="122">
        <v>9</v>
      </c>
      <c r="C84" s="413" t="s">
        <v>109</v>
      </c>
      <c r="D84" s="414"/>
      <c r="E84" s="415"/>
      <c r="F84" s="123"/>
      <c r="G84" s="401"/>
      <c r="H84" s="401"/>
      <c r="I84" s="151">
        <v>3000000</v>
      </c>
      <c r="J84" s="132"/>
      <c r="K84" s="137"/>
      <c r="L84" s="134">
        <f>I84/I88*100</f>
        <v>0.17825206029673027</v>
      </c>
      <c r="M84" s="135">
        <f t="shared" si="5"/>
        <v>14.285833333333334</v>
      </c>
      <c r="N84" s="136">
        <f t="shared" si="6"/>
        <v>0.14285833333333334</v>
      </c>
      <c r="O84" s="136">
        <f t="shared" si="7"/>
        <v>2.5464792247223728E-2</v>
      </c>
      <c r="P84" s="172">
        <v>428575</v>
      </c>
      <c r="Q84" s="159">
        <f t="shared" si="8"/>
        <v>2.5464792247223728E-2</v>
      </c>
      <c r="R84" s="160">
        <f t="shared" si="10"/>
        <v>2571425</v>
      </c>
      <c r="S84" s="109"/>
      <c r="T84" s="416">
        <f>P84+145210</f>
        <v>573785</v>
      </c>
      <c r="U84" s="414"/>
      <c r="V84" s="414"/>
      <c r="W84" s="178">
        <v>186679</v>
      </c>
      <c r="X84" s="177">
        <f t="shared" si="9"/>
        <v>615254</v>
      </c>
      <c r="Y84" s="177">
        <v>972802</v>
      </c>
    </row>
    <row r="85" spans="2:26">
      <c r="B85" s="167">
        <v>10</v>
      </c>
      <c r="C85" s="413" t="s">
        <v>110</v>
      </c>
      <c r="D85" s="414"/>
      <c r="E85" s="415"/>
      <c r="F85" s="123"/>
      <c r="G85" s="401"/>
      <c r="H85" s="401"/>
      <c r="I85" s="151">
        <v>7000000</v>
      </c>
      <c r="J85" s="132"/>
      <c r="K85" s="137"/>
      <c r="L85" s="134">
        <f>I85/I88*100</f>
        <v>0.41592147402570395</v>
      </c>
      <c r="M85" s="135">
        <f t="shared" si="5"/>
        <v>18.367457142857145</v>
      </c>
      <c r="N85" s="136">
        <f t="shared" si="6"/>
        <v>0.18367457142857144</v>
      </c>
      <c r="O85" s="136">
        <f t="shared" si="7"/>
        <v>7.6394198489610876E-2</v>
      </c>
      <c r="P85" s="172">
        <v>1285722</v>
      </c>
      <c r="Q85" s="159">
        <f t="shared" si="8"/>
        <v>7.6394198489610876E-2</v>
      </c>
      <c r="R85" s="160">
        <f t="shared" si="10"/>
        <v>5714278</v>
      </c>
      <c r="S85" s="109"/>
      <c r="T85" s="416">
        <f>P85+435625</f>
        <v>1721347</v>
      </c>
      <c r="U85" s="414"/>
      <c r="V85" s="414"/>
      <c r="W85" s="178">
        <v>560041</v>
      </c>
      <c r="X85" s="177">
        <f t="shared" si="9"/>
        <v>1845763</v>
      </c>
      <c r="Y85" s="177">
        <v>2918415</v>
      </c>
    </row>
    <row r="86" spans="2:26" ht="27.75" customHeight="1">
      <c r="B86" s="167">
        <v>11</v>
      </c>
      <c r="C86" s="417" t="s">
        <v>249</v>
      </c>
      <c r="D86" s="418"/>
      <c r="E86" s="419"/>
      <c r="F86" s="123"/>
      <c r="G86" s="401"/>
      <c r="H86" s="401"/>
      <c r="I86" s="280">
        <v>6046000</v>
      </c>
      <c r="J86" s="132"/>
      <c r="K86" s="137"/>
      <c r="L86" s="134">
        <f>I86/I88*100</f>
        <v>0.35923731885134375</v>
      </c>
      <c r="M86" s="135">
        <f t="shared" si="5"/>
        <v>0</v>
      </c>
      <c r="N86" s="136">
        <f t="shared" si="6"/>
        <v>0</v>
      </c>
      <c r="O86" s="136">
        <f t="shared" si="7"/>
        <v>0</v>
      </c>
      <c r="P86" s="172">
        <v>0</v>
      </c>
      <c r="Q86" s="159">
        <f t="shared" si="8"/>
        <v>0</v>
      </c>
      <c r="R86" s="160">
        <f t="shared" si="10"/>
        <v>6046000</v>
      </c>
      <c r="S86" s="109"/>
      <c r="T86" s="278"/>
      <c r="U86" s="168"/>
      <c r="V86" s="168"/>
      <c r="W86" s="178"/>
      <c r="X86" s="177"/>
      <c r="Y86" s="177"/>
    </row>
    <row r="87" spans="2:26">
      <c r="B87" s="122">
        <v>12</v>
      </c>
      <c r="C87" s="413" t="s">
        <v>111</v>
      </c>
      <c r="D87" s="414"/>
      <c r="E87" s="415"/>
      <c r="F87" s="123"/>
      <c r="G87" s="401"/>
      <c r="H87" s="401"/>
      <c r="I87" s="131">
        <v>467955000</v>
      </c>
      <c r="J87" s="132"/>
      <c r="K87" s="137"/>
      <c r="L87" s="134">
        <f>I87/I88*100</f>
        <v>27.804647625385471</v>
      </c>
      <c r="M87" s="135">
        <f t="shared" si="5"/>
        <v>0</v>
      </c>
      <c r="N87" s="136">
        <f t="shared" si="6"/>
        <v>0</v>
      </c>
      <c r="O87" s="136">
        <f t="shared" si="7"/>
        <v>0</v>
      </c>
      <c r="P87" s="146">
        <v>0</v>
      </c>
      <c r="Q87" s="159">
        <f t="shared" si="8"/>
        <v>0</v>
      </c>
      <c r="R87" s="160">
        <f t="shared" si="10"/>
        <v>467955000</v>
      </c>
      <c r="S87" s="109"/>
      <c r="T87" s="413" t="s">
        <v>111</v>
      </c>
      <c r="U87" s="414"/>
      <c r="V87" s="414"/>
      <c r="W87" s="178">
        <v>40308496</v>
      </c>
      <c r="X87" s="177">
        <f t="shared" si="9"/>
        <v>40308496</v>
      </c>
      <c r="Y87" s="177">
        <v>101799106</v>
      </c>
      <c r="Z87" s="177">
        <v>41824542</v>
      </c>
    </row>
    <row r="88" spans="2:26" ht="21" thickBot="1">
      <c r="B88" s="363" t="s">
        <v>80</v>
      </c>
      <c r="C88" s="364"/>
      <c r="D88" s="364"/>
      <c r="E88" s="364"/>
      <c r="F88" s="364"/>
      <c r="G88" s="364"/>
      <c r="H88" s="365"/>
      <c r="I88" s="140">
        <f>SUM(I76:I87)</f>
        <v>1683010000</v>
      </c>
      <c r="J88" s="141" t="s">
        <v>81</v>
      </c>
      <c r="K88" s="142"/>
      <c r="L88" s="143">
        <f>SUM(L76:L87)</f>
        <v>100</v>
      </c>
      <c r="M88" s="153"/>
      <c r="N88" s="144">
        <f>SUM(N76:N87)</f>
        <v>1.8235059675168495</v>
      </c>
      <c r="O88" s="144">
        <f>SUM(O76:O87)</f>
        <v>19.147863292553225</v>
      </c>
      <c r="P88" s="154">
        <f>SUM(P76:P87)</f>
        <v>322260454</v>
      </c>
      <c r="Q88" s="163">
        <f>SUM(Q76:Q87)</f>
        <v>19.147863292553225</v>
      </c>
      <c r="R88" s="164">
        <f>SUM(R76:R87)</f>
        <v>1360749546</v>
      </c>
      <c r="S88" s="109"/>
      <c r="W88" s="177">
        <f>SUM(W76:W87)</f>
        <v>155942720</v>
      </c>
      <c r="X88" s="177">
        <f>SUM(X76:X87)</f>
        <v>478203174</v>
      </c>
      <c r="Y88" s="177">
        <f>SUM(Y76:Y87)</f>
        <v>749570105</v>
      </c>
      <c r="Z88" s="183">
        <f>SUM(Z81:Z87)</f>
        <v>44481165</v>
      </c>
    </row>
    <row r="89" spans="2:26" ht="15.75" thickTop="1">
      <c r="B89" s="109"/>
      <c r="C89" s="109"/>
      <c r="D89" s="109"/>
      <c r="E89" s="109"/>
      <c r="F89" s="108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81" t="e">
        <f>R87+#REF!</f>
        <v>#REF!</v>
      </c>
      <c r="U89" s="177" t="e">
        <f>P87+#REF!</f>
        <v>#REF!</v>
      </c>
      <c r="V89" s="177" t="e">
        <f>I87+#REF!</f>
        <v>#REF!</v>
      </c>
      <c r="Y89" s="182"/>
    </row>
    <row r="90" spans="2:26">
      <c r="B90" s="109"/>
      <c r="C90" s="109"/>
      <c r="D90" s="109"/>
      <c r="E90" s="109"/>
      <c r="F90" s="108"/>
      <c r="G90" s="109"/>
      <c r="H90" s="109"/>
      <c r="I90" s="146"/>
      <c r="J90" s="109"/>
      <c r="K90" s="109"/>
      <c r="L90" s="109"/>
      <c r="M90" s="109"/>
      <c r="N90" s="109"/>
      <c r="O90" s="128"/>
      <c r="P90" s="128" t="s">
        <v>273</v>
      </c>
      <c r="Q90" s="109"/>
      <c r="R90" s="109"/>
      <c r="S90" s="109"/>
      <c r="T90" s="181">
        <v>177000000</v>
      </c>
      <c r="U90" s="177" t="e">
        <f>V89-U89</f>
        <v>#REF!</v>
      </c>
      <c r="V90" s="181">
        <v>304279426</v>
      </c>
    </row>
    <row r="91" spans="2:26">
      <c r="B91" s="109"/>
      <c r="C91" s="109"/>
      <c r="D91" s="109"/>
      <c r="E91" s="109"/>
      <c r="F91" s="108"/>
      <c r="G91" s="109"/>
      <c r="H91" s="109"/>
      <c r="I91" s="109"/>
      <c r="J91" s="109"/>
      <c r="K91" s="109"/>
      <c r="L91" s="109"/>
      <c r="M91" s="109"/>
      <c r="N91" s="109"/>
      <c r="O91" s="147"/>
      <c r="P91" s="147" t="s">
        <v>83</v>
      </c>
      <c r="Q91" s="109"/>
      <c r="R91" s="109"/>
      <c r="S91" s="109"/>
      <c r="T91" s="182"/>
      <c r="U91" s="182" t="e">
        <f>U90-T90</f>
        <v>#REF!</v>
      </c>
    </row>
    <row r="92" spans="2:26" ht="16.5">
      <c r="B92" s="109"/>
      <c r="C92" s="109"/>
      <c r="D92" s="109"/>
      <c r="E92" s="109"/>
      <c r="F92" s="108"/>
      <c r="G92" s="109"/>
      <c r="H92" s="109"/>
      <c r="I92" s="173"/>
      <c r="J92" s="109"/>
      <c r="K92" s="109"/>
      <c r="L92" s="109"/>
      <c r="M92" s="109"/>
      <c r="N92" s="109"/>
      <c r="O92" s="147"/>
      <c r="P92" s="147"/>
      <c r="Q92" s="109"/>
      <c r="R92" s="109"/>
      <c r="S92" s="109"/>
      <c r="T92" s="182" t="e">
        <f>T89-T90</f>
        <v>#REF!</v>
      </c>
    </row>
    <row r="93" spans="2:26">
      <c r="B93" s="109"/>
      <c r="C93" s="109"/>
      <c r="D93" s="109"/>
      <c r="E93" s="109"/>
      <c r="F93" s="108"/>
      <c r="G93" s="109"/>
      <c r="H93" s="109"/>
      <c r="I93" s="109"/>
      <c r="J93" s="109"/>
      <c r="K93" s="109"/>
      <c r="L93" s="109"/>
      <c r="M93" s="109"/>
      <c r="N93" s="109"/>
      <c r="O93" s="147"/>
      <c r="P93" s="147"/>
      <c r="Q93" s="109"/>
      <c r="R93" s="109"/>
      <c r="S93" s="109"/>
      <c r="U93" s="177"/>
    </row>
    <row r="94" spans="2:26">
      <c r="B94" s="109"/>
      <c r="C94" s="109"/>
      <c r="D94" s="109"/>
      <c r="E94" s="109"/>
      <c r="F94" s="108"/>
      <c r="G94" s="109"/>
      <c r="H94" s="109"/>
      <c r="I94" s="156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U94" s="177"/>
    </row>
    <row r="95" spans="2:26">
      <c r="B95" s="109"/>
      <c r="C95" s="109"/>
      <c r="D95" s="109"/>
      <c r="E95" s="109"/>
      <c r="F95" s="108"/>
      <c r="G95" s="109"/>
      <c r="H95" s="109"/>
      <c r="I95" s="109"/>
      <c r="J95" s="109"/>
      <c r="K95" s="109"/>
      <c r="L95" s="109"/>
      <c r="M95" s="109"/>
      <c r="N95" s="109"/>
      <c r="O95" s="148"/>
      <c r="P95" s="148" t="str">
        <f>P32</f>
        <v>ARMAN,S.Sos</v>
      </c>
      <c r="Q95" s="109"/>
      <c r="R95" s="109"/>
      <c r="S95" s="109"/>
      <c r="U95" s="177"/>
    </row>
    <row r="96" spans="2:26">
      <c r="B96" s="109"/>
      <c r="C96" s="109"/>
      <c r="D96" s="109"/>
      <c r="E96" s="109"/>
      <c r="F96" s="108"/>
      <c r="G96" s="109"/>
      <c r="H96" s="109"/>
      <c r="I96" s="109"/>
      <c r="J96" s="109"/>
      <c r="K96" s="109"/>
      <c r="L96" s="109"/>
      <c r="M96" s="109"/>
      <c r="N96" s="109"/>
      <c r="O96" s="128"/>
      <c r="P96" s="276" t="str">
        <f>P33</f>
        <v>Nip. 197505242005021003</v>
      </c>
      <c r="Q96" s="109"/>
      <c r="R96" s="109"/>
      <c r="S96" s="109"/>
    </row>
    <row r="97" spans="2:19">
      <c r="B97" s="109"/>
      <c r="C97" s="109"/>
      <c r="D97" s="109"/>
      <c r="E97" s="109"/>
      <c r="F97" s="108"/>
      <c r="G97" s="109"/>
      <c r="H97" s="109"/>
      <c r="I97" s="109"/>
      <c r="J97" s="109"/>
      <c r="K97" s="109"/>
      <c r="L97" s="109"/>
      <c r="M97" s="109"/>
      <c r="N97" s="128"/>
      <c r="O97" s="128"/>
      <c r="P97" s="109"/>
      <c r="Q97" s="109"/>
      <c r="R97" s="109"/>
      <c r="S97" s="109"/>
    </row>
    <row r="98" spans="2:19">
      <c r="B98" s="105" t="s">
        <v>47</v>
      </c>
      <c r="C98" s="106"/>
      <c r="D98" s="106"/>
      <c r="E98" s="107"/>
      <c r="F98" s="108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</row>
    <row r="99" spans="2:19">
      <c r="B99" s="110" t="s">
        <v>48</v>
      </c>
      <c r="C99" s="111"/>
      <c r="D99" s="111"/>
      <c r="E99" s="112"/>
      <c r="F99" s="108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</row>
    <row r="100" spans="2:19" ht="16.5">
      <c r="B100" s="109"/>
      <c r="C100" s="109"/>
      <c r="D100" s="109"/>
      <c r="E100" s="109"/>
      <c r="F100" s="108"/>
      <c r="G100" s="109"/>
      <c r="H100" s="407" t="s">
        <v>49</v>
      </c>
      <c r="I100" s="407"/>
      <c r="J100" s="407"/>
      <c r="K100" s="407"/>
      <c r="L100" s="113"/>
      <c r="M100" s="113"/>
      <c r="N100" s="109"/>
      <c r="O100" s="109"/>
      <c r="P100" s="109"/>
      <c r="Q100" s="109"/>
      <c r="R100" s="109"/>
      <c r="S100" s="109"/>
    </row>
    <row r="101" spans="2:19" ht="16.5">
      <c r="B101" s="109"/>
      <c r="C101" s="109"/>
      <c r="D101" s="109"/>
      <c r="E101" s="109"/>
      <c r="F101" s="108"/>
      <c r="G101" s="109"/>
      <c r="H101" s="407" t="s">
        <v>50</v>
      </c>
      <c r="I101" s="407"/>
      <c r="J101" s="407"/>
      <c r="K101" s="407"/>
      <c r="L101" s="113"/>
      <c r="M101" s="113"/>
      <c r="N101" s="109"/>
      <c r="O101" s="109"/>
      <c r="P101" s="109"/>
      <c r="Q101" s="109"/>
      <c r="R101" s="109"/>
      <c r="S101" s="109"/>
    </row>
    <row r="102" spans="2:19" ht="16.5">
      <c r="B102" s="109"/>
      <c r="C102" s="109"/>
      <c r="D102" s="109"/>
      <c r="E102" s="109"/>
      <c r="F102" s="108"/>
      <c r="G102" s="109"/>
      <c r="H102" s="407" t="str">
        <f>H66</f>
        <v>TAHUN ANGGARAN 2025</v>
      </c>
      <c r="I102" s="407"/>
      <c r="J102" s="407"/>
      <c r="K102" s="407"/>
      <c r="L102" s="113"/>
      <c r="M102" s="113"/>
      <c r="N102" s="109"/>
      <c r="O102" s="109"/>
      <c r="P102" s="109"/>
      <c r="Q102" s="109"/>
      <c r="R102" s="109"/>
      <c r="S102" s="109"/>
    </row>
    <row r="103" spans="2:19" ht="16.5">
      <c r="B103" s="114" t="s">
        <v>52</v>
      </c>
      <c r="C103" s="114"/>
      <c r="D103" s="115" t="s">
        <v>3</v>
      </c>
      <c r="E103" s="109" t="s">
        <v>53</v>
      </c>
      <c r="F103" s="108"/>
      <c r="G103" s="109"/>
      <c r="H103" s="113"/>
      <c r="I103" s="113"/>
      <c r="J103" s="113"/>
      <c r="K103" s="113"/>
      <c r="L103" s="113"/>
      <c r="M103" s="113"/>
      <c r="N103" s="114"/>
      <c r="O103" s="114"/>
      <c r="P103" s="109"/>
      <c r="Q103" s="109"/>
      <c r="R103" s="109"/>
      <c r="S103" s="109"/>
    </row>
    <row r="104" spans="2:19" ht="16.5">
      <c r="B104" s="114" t="s">
        <v>54</v>
      </c>
      <c r="C104" s="114"/>
      <c r="D104" s="115" t="s">
        <v>3</v>
      </c>
      <c r="E104" s="109" t="s">
        <v>21</v>
      </c>
      <c r="F104" s="108"/>
      <c r="G104" s="109"/>
      <c r="H104" s="113"/>
      <c r="I104" s="113"/>
      <c r="J104" s="113"/>
      <c r="K104" s="113"/>
      <c r="L104" s="113"/>
      <c r="M104" s="113"/>
      <c r="N104" s="114"/>
      <c r="O104" s="114"/>
      <c r="P104" s="109"/>
      <c r="Q104" s="109"/>
      <c r="R104" s="109"/>
      <c r="S104" s="109"/>
    </row>
    <row r="105" spans="2:19" ht="16.5">
      <c r="B105" s="114" t="s">
        <v>56</v>
      </c>
      <c r="C105" s="114"/>
      <c r="D105" s="115" t="s">
        <v>3</v>
      </c>
      <c r="E105" s="109" t="s">
        <v>112</v>
      </c>
      <c r="F105" s="108"/>
      <c r="G105" s="109"/>
      <c r="H105" s="113"/>
      <c r="I105" s="113"/>
      <c r="J105" s="113"/>
      <c r="K105" s="113"/>
      <c r="L105" s="113"/>
      <c r="M105" s="109"/>
      <c r="N105" s="109"/>
      <c r="O105" s="109"/>
      <c r="P105" s="114"/>
      <c r="Q105" s="114"/>
      <c r="R105" s="109"/>
      <c r="S105" s="109"/>
    </row>
    <row r="106" spans="2:19">
      <c r="B106" s="114" t="s">
        <v>58</v>
      </c>
      <c r="C106" s="114"/>
      <c r="D106" s="115" t="s">
        <v>3</v>
      </c>
      <c r="E106" s="109" t="s">
        <v>59</v>
      </c>
      <c r="F106" s="108"/>
      <c r="G106" s="109"/>
      <c r="H106" s="109"/>
      <c r="I106" s="109"/>
      <c r="J106" s="109"/>
      <c r="K106" s="109"/>
      <c r="L106" s="109"/>
      <c r="M106" s="109"/>
      <c r="N106" s="109" t="str">
        <f>N70</f>
        <v>Keadaan Bulan Maret 2025</v>
      </c>
      <c r="O106" s="109"/>
      <c r="P106" s="109"/>
      <c r="Q106" s="109"/>
      <c r="R106" s="109"/>
      <c r="S106" s="109"/>
    </row>
    <row r="107" spans="2:19" ht="15.75" thickBot="1">
      <c r="B107" s="114"/>
      <c r="C107" s="114"/>
      <c r="D107" s="114"/>
      <c r="E107" s="109"/>
      <c r="F107" s="108"/>
      <c r="G107" s="109"/>
      <c r="H107" s="109"/>
      <c r="I107" s="109"/>
      <c r="J107" s="109"/>
      <c r="K107" s="109"/>
      <c r="L107" s="109"/>
      <c r="M107" s="109"/>
      <c r="N107" s="109"/>
      <c r="O107" s="109"/>
      <c r="P107" s="108"/>
      <c r="Q107" s="108"/>
      <c r="R107" s="109"/>
      <c r="S107" s="109"/>
    </row>
    <row r="108" spans="2:19" ht="29.25" customHeight="1" thickTop="1">
      <c r="B108" s="371" t="s">
        <v>61</v>
      </c>
      <c r="C108" s="386" t="s">
        <v>62</v>
      </c>
      <c r="D108" s="387"/>
      <c r="E108" s="388"/>
      <c r="F108" s="442" t="s">
        <v>63</v>
      </c>
      <c r="G108" s="374" t="s">
        <v>64</v>
      </c>
      <c r="H108" s="375"/>
      <c r="I108" s="349" t="s">
        <v>65</v>
      </c>
      <c r="J108" s="349" t="s">
        <v>66</v>
      </c>
      <c r="K108" s="349" t="s">
        <v>67</v>
      </c>
      <c r="L108" s="349" t="s">
        <v>68</v>
      </c>
      <c r="M108" s="408" t="s">
        <v>69</v>
      </c>
      <c r="N108" s="409"/>
      <c r="O108" s="408" t="s">
        <v>70</v>
      </c>
      <c r="P108" s="410"/>
      <c r="Q108" s="410"/>
      <c r="R108" s="449" t="s">
        <v>71</v>
      </c>
      <c r="S108" s="109"/>
    </row>
    <row r="109" spans="2:19">
      <c r="B109" s="372"/>
      <c r="C109" s="389"/>
      <c r="D109" s="390"/>
      <c r="E109" s="391"/>
      <c r="F109" s="443"/>
      <c r="G109" s="347" t="s">
        <v>72</v>
      </c>
      <c r="H109" s="347" t="s">
        <v>73</v>
      </c>
      <c r="I109" s="411"/>
      <c r="J109" s="347"/>
      <c r="K109" s="347"/>
      <c r="L109" s="350"/>
      <c r="M109" s="347" t="s">
        <v>16</v>
      </c>
      <c r="N109" s="352" t="s">
        <v>15</v>
      </c>
      <c r="O109" s="352" t="s">
        <v>16</v>
      </c>
      <c r="P109" s="342" t="s">
        <v>15</v>
      </c>
      <c r="Q109" s="343"/>
      <c r="R109" s="450"/>
      <c r="S109" s="109"/>
    </row>
    <row r="110" spans="2:19">
      <c r="B110" s="373"/>
      <c r="C110" s="392"/>
      <c r="D110" s="393"/>
      <c r="E110" s="394"/>
      <c r="F110" s="444"/>
      <c r="G110" s="348"/>
      <c r="H110" s="348"/>
      <c r="I110" s="412"/>
      <c r="J110" s="348"/>
      <c r="K110" s="348"/>
      <c r="L110" s="351"/>
      <c r="M110" s="412"/>
      <c r="N110" s="348"/>
      <c r="O110" s="348"/>
      <c r="P110" s="130" t="s">
        <v>74</v>
      </c>
      <c r="Q110" s="157" t="s">
        <v>18</v>
      </c>
      <c r="R110" s="450"/>
      <c r="S110" s="109"/>
    </row>
    <row r="111" spans="2:19">
      <c r="B111" s="118">
        <v>1</v>
      </c>
      <c r="C111" s="344">
        <v>2</v>
      </c>
      <c r="D111" s="345"/>
      <c r="E111" s="346"/>
      <c r="F111" s="120">
        <v>3</v>
      </c>
      <c r="G111" s="121">
        <v>4</v>
      </c>
      <c r="H111" s="121">
        <v>5</v>
      </c>
      <c r="I111" s="121">
        <v>6</v>
      </c>
      <c r="J111" s="121">
        <v>7</v>
      </c>
      <c r="K111" s="121">
        <v>8</v>
      </c>
      <c r="L111" s="121">
        <v>9</v>
      </c>
      <c r="M111" s="121">
        <v>10</v>
      </c>
      <c r="N111" s="121">
        <v>11</v>
      </c>
      <c r="O111" s="121">
        <v>12</v>
      </c>
      <c r="P111" s="121">
        <v>13</v>
      </c>
      <c r="Q111" s="119">
        <v>14</v>
      </c>
      <c r="R111" s="158">
        <v>15</v>
      </c>
      <c r="S111" s="109"/>
    </row>
    <row r="112" spans="2:19">
      <c r="B112" s="122">
        <v>1</v>
      </c>
      <c r="C112" s="109" t="s">
        <v>75</v>
      </c>
      <c r="D112" s="109"/>
      <c r="E112" s="117"/>
      <c r="F112" s="123"/>
      <c r="G112" s="358" t="s">
        <v>76</v>
      </c>
      <c r="H112" s="358" t="s">
        <v>77</v>
      </c>
      <c r="I112" s="146">
        <v>582100</v>
      </c>
      <c r="J112" s="132" t="s">
        <v>78</v>
      </c>
      <c r="K112" s="133" t="s">
        <v>78</v>
      </c>
      <c r="L112" s="134">
        <f>I112/I116*100</f>
        <v>9.0555529627728255</v>
      </c>
      <c r="M112" s="135">
        <f>P112/I112*100</f>
        <v>0</v>
      </c>
      <c r="N112" s="136">
        <f>P112/I112</f>
        <v>0</v>
      </c>
      <c r="O112" s="136">
        <f>L112*M112/100</f>
        <v>0</v>
      </c>
      <c r="P112" s="146"/>
      <c r="Q112" s="159">
        <f>L112*M112/100</f>
        <v>0</v>
      </c>
      <c r="R112" s="160">
        <f>I112-P112</f>
        <v>582100</v>
      </c>
      <c r="S112" s="109"/>
    </row>
    <row r="113" spans="2:19">
      <c r="B113" s="122">
        <v>2</v>
      </c>
      <c r="C113" s="109" t="s">
        <v>87</v>
      </c>
      <c r="D113" s="109"/>
      <c r="E113" s="117"/>
      <c r="F113" s="123"/>
      <c r="G113" s="401"/>
      <c r="H113" s="401"/>
      <c r="I113" s="146">
        <v>795000</v>
      </c>
      <c r="J113" s="132"/>
      <c r="K113" s="137"/>
      <c r="L113" s="134">
        <f>I113/I116*100</f>
        <v>12.367573622065619</v>
      </c>
      <c r="M113" s="135">
        <f>P113/I113*100</f>
        <v>0</v>
      </c>
      <c r="N113" s="136">
        <f>P113/I113</f>
        <v>0</v>
      </c>
      <c r="O113" s="136">
        <f>L113*M113/100</f>
        <v>0</v>
      </c>
      <c r="P113" s="146"/>
      <c r="Q113" s="159">
        <f t="shared" ref="Q113:Q115" si="11">L113*M113/100</f>
        <v>0</v>
      </c>
      <c r="R113" s="160">
        <f>I113-P113</f>
        <v>795000</v>
      </c>
      <c r="S113" s="109"/>
    </row>
    <row r="114" spans="2:19" ht="15.75" thickBot="1">
      <c r="B114" s="122">
        <v>3</v>
      </c>
      <c r="C114" s="109" t="s">
        <v>88</v>
      </c>
      <c r="D114" s="109"/>
      <c r="E114" s="117"/>
      <c r="F114" s="123"/>
      <c r="G114" s="401"/>
      <c r="H114" s="401"/>
      <c r="I114" s="146">
        <v>551000</v>
      </c>
      <c r="J114" s="132"/>
      <c r="K114" s="137"/>
      <c r="L114" s="134">
        <f>I114/I116*100</f>
        <v>8.5717397053561708</v>
      </c>
      <c r="M114" s="135">
        <f>P114/I114*100</f>
        <v>0</v>
      </c>
      <c r="N114" s="136">
        <f>P114/I114</f>
        <v>0</v>
      </c>
      <c r="O114" s="136">
        <f>L114*M114/100</f>
        <v>0</v>
      </c>
      <c r="P114" s="146"/>
      <c r="Q114" s="159">
        <f t="shared" si="11"/>
        <v>0</v>
      </c>
      <c r="R114" s="160">
        <f>I114-P114</f>
        <v>551000</v>
      </c>
      <c r="S114" s="109"/>
    </row>
    <row r="115" spans="2:19">
      <c r="B115" s="170">
        <v>5</v>
      </c>
      <c r="C115" s="109" t="s">
        <v>89</v>
      </c>
      <c r="D115" s="109"/>
      <c r="E115" s="117"/>
      <c r="F115" s="123"/>
      <c r="G115" s="359"/>
      <c r="H115" s="359"/>
      <c r="I115" s="152">
        <v>4500000</v>
      </c>
      <c r="J115" s="132"/>
      <c r="K115" s="132"/>
      <c r="L115" s="134">
        <f>I115/I116*100</f>
        <v>70.005133709805392</v>
      </c>
      <c r="M115" s="135">
        <f>P115/I115*100</f>
        <v>0</v>
      </c>
      <c r="N115" s="136">
        <f>P115/I115</f>
        <v>0</v>
      </c>
      <c r="O115" s="136">
        <f>L115*M115/100</f>
        <v>0</v>
      </c>
      <c r="P115" s="131"/>
      <c r="Q115" s="159">
        <f t="shared" si="11"/>
        <v>0</v>
      </c>
      <c r="R115" s="160">
        <f>I115-P115</f>
        <v>4500000</v>
      </c>
      <c r="S115" s="109"/>
    </row>
    <row r="116" spans="2:19" ht="21" thickBot="1">
      <c r="B116" s="363" t="s">
        <v>80</v>
      </c>
      <c r="C116" s="364"/>
      <c r="D116" s="364"/>
      <c r="E116" s="364"/>
      <c r="F116" s="364"/>
      <c r="G116" s="364"/>
      <c r="H116" s="365"/>
      <c r="I116" s="140">
        <f>SUM(I112:I115)</f>
        <v>6428100</v>
      </c>
      <c r="J116" s="141" t="s">
        <v>81</v>
      </c>
      <c r="K116" s="142"/>
      <c r="L116" s="143">
        <f>SUM(L112:L115)</f>
        <v>100</v>
      </c>
      <c r="M116" s="153"/>
      <c r="N116" s="143">
        <f>SUM(N112:N115)</f>
        <v>0</v>
      </c>
      <c r="O116" s="143">
        <f>SUM(O112:O115)</f>
        <v>0</v>
      </c>
      <c r="P116" s="154">
        <f>SUM(P112:P115)</f>
        <v>0</v>
      </c>
      <c r="Q116" s="163">
        <f>SUM(Q112:Q114)</f>
        <v>0</v>
      </c>
      <c r="R116" s="164">
        <f>SUM(R112:R115)</f>
        <v>6428100</v>
      </c>
      <c r="S116" s="109"/>
    </row>
    <row r="117" spans="2:19" ht="15.75" thickTop="1">
      <c r="B117" s="109"/>
      <c r="C117" s="109"/>
      <c r="D117" s="109"/>
      <c r="E117" s="109"/>
      <c r="F117" s="108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</row>
    <row r="118" spans="2:19">
      <c r="B118" s="109"/>
      <c r="C118" s="109"/>
      <c r="D118" s="109"/>
      <c r="E118" s="109"/>
      <c r="F118" s="108"/>
      <c r="G118" s="109"/>
      <c r="H118" s="109"/>
      <c r="I118" s="146"/>
      <c r="J118" s="109"/>
      <c r="K118" s="109"/>
      <c r="L118" s="109"/>
      <c r="M118" s="109"/>
      <c r="N118" s="109"/>
      <c r="O118" s="128"/>
      <c r="P118" s="128" t="str">
        <f>P90</f>
        <v>Polebunging, 28 Maret 2025</v>
      </c>
      <c r="Q118" s="109"/>
      <c r="R118" s="109"/>
      <c r="S118" s="109"/>
    </row>
    <row r="119" spans="2:19">
      <c r="B119" s="109"/>
      <c r="C119" s="109"/>
      <c r="D119" s="109"/>
      <c r="E119" s="109"/>
      <c r="F119" s="108"/>
      <c r="G119" s="109"/>
      <c r="H119" s="109"/>
      <c r="I119" s="109"/>
      <c r="J119" s="109"/>
      <c r="K119" s="109"/>
      <c r="L119" s="109"/>
      <c r="M119" s="109"/>
      <c r="N119" s="109"/>
      <c r="O119" s="147"/>
      <c r="P119" s="147" t="s">
        <v>83</v>
      </c>
      <c r="Q119" s="109"/>
      <c r="R119" s="109"/>
      <c r="S119" s="109"/>
    </row>
    <row r="120" spans="2:19">
      <c r="B120" s="109"/>
      <c r="C120" s="109"/>
      <c r="D120" s="109"/>
      <c r="E120" s="109"/>
      <c r="F120" s="108"/>
      <c r="G120" s="109"/>
      <c r="H120" s="109"/>
      <c r="I120" s="146"/>
      <c r="J120" s="109"/>
      <c r="K120" s="109"/>
      <c r="L120" s="109"/>
      <c r="M120" s="109"/>
      <c r="N120" s="109"/>
      <c r="O120" s="147"/>
      <c r="P120" s="147"/>
      <c r="Q120" s="109"/>
      <c r="R120" s="109"/>
      <c r="S120" s="109"/>
    </row>
    <row r="121" spans="2:19">
      <c r="B121" s="109"/>
      <c r="C121" s="109"/>
      <c r="D121" s="109"/>
      <c r="E121" s="109"/>
      <c r="F121" s="108"/>
      <c r="G121" s="109"/>
      <c r="H121" s="109"/>
      <c r="I121" s="109"/>
      <c r="J121" s="109"/>
      <c r="K121" s="109"/>
      <c r="L121" s="109"/>
      <c r="M121" s="109"/>
      <c r="N121" s="109"/>
      <c r="O121" s="147"/>
      <c r="P121" s="147"/>
      <c r="Q121" s="109"/>
      <c r="R121" s="109"/>
      <c r="S121" s="109"/>
    </row>
    <row r="122" spans="2:19">
      <c r="B122" s="109"/>
      <c r="C122" s="109"/>
      <c r="D122" s="109"/>
      <c r="E122" s="109"/>
      <c r="F122" s="108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</row>
    <row r="123" spans="2:19">
      <c r="B123" s="109"/>
      <c r="C123" s="109"/>
      <c r="D123" s="109"/>
      <c r="E123" s="109"/>
      <c r="F123" s="108"/>
      <c r="G123" s="109"/>
      <c r="H123" s="109"/>
      <c r="I123" s="109"/>
      <c r="J123" s="109"/>
      <c r="K123" s="109"/>
      <c r="L123" s="109"/>
      <c r="M123" s="109"/>
      <c r="N123" s="109"/>
      <c r="O123" s="148"/>
      <c r="P123" s="148" t="str">
        <f>P95</f>
        <v>ARMAN,S.Sos</v>
      </c>
      <c r="Q123" s="109"/>
      <c r="R123" s="109"/>
      <c r="S123" s="109"/>
    </row>
    <row r="124" spans="2:19">
      <c r="B124" s="109"/>
      <c r="C124" s="109"/>
      <c r="D124" s="109"/>
      <c r="E124" s="109"/>
      <c r="F124" s="108"/>
      <c r="G124" s="109"/>
      <c r="H124" s="109"/>
      <c r="I124" s="109"/>
      <c r="J124" s="109"/>
      <c r="K124" s="109"/>
      <c r="L124" s="109"/>
      <c r="M124" s="109"/>
      <c r="N124" s="109"/>
      <c r="O124" s="148"/>
      <c r="P124" s="174" t="str">
        <f>P96</f>
        <v>Nip. 197505242005021003</v>
      </c>
      <c r="Q124" s="109"/>
      <c r="R124" s="109"/>
      <c r="S124" s="109"/>
    </row>
    <row r="125" spans="2:19">
      <c r="B125" s="105" t="s">
        <v>47</v>
      </c>
      <c r="C125" s="106"/>
      <c r="D125" s="106"/>
      <c r="E125" s="107"/>
      <c r="F125" s="108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</row>
    <row r="126" spans="2:19">
      <c r="B126" s="110" t="s">
        <v>48</v>
      </c>
      <c r="C126" s="111"/>
      <c r="D126" s="111"/>
      <c r="E126" s="112"/>
      <c r="F126" s="108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</row>
    <row r="127" spans="2:19" ht="16.5">
      <c r="B127" s="109"/>
      <c r="C127" s="109"/>
      <c r="D127" s="109"/>
      <c r="E127" s="109"/>
      <c r="F127" s="108"/>
      <c r="G127" s="109"/>
      <c r="H127" s="407" t="s">
        <v>49</v>
      </c>
      <c r="I127" s="407"/>
      <c r="J127" s="407"/>
      <c r="K127" s="407"/>
      <c r="L127" s="113"/>
      <c r="M127" s="113"/>
      <c r="N127" s="109"/>
      <c r="O127" s="109"/>
      <c r="P127" s="109"/>
      <c r="Q127" s="109"/>
      <c r="R127" s="109"/>
      <c r="S127" s="109"/>
    </row>
    <row r="128" spans="2:19" ht="16.5">
      <c r="B128" s="109"/>
      <c r="C128" s="109"/>
      <c r="D128" s="109"/>
      <c r="E128" s="109"/>
      <c r="F128" s="108"/>
      <c r="G128" s="109"/>
      <c r="H128" s="407" t="s">
        <v>50</v>
      </c>
      <c r="I128" s="407"/>
      <c r="J128" s="407"/>
      <c r="K128" s="407"/>
      <c r="L128" s="113"/>
      <c r="M128" s="113"/>
      <c r="N128" s="109"/>
      <c r="O128" s="109"/>
      <c r="P128" s="109"/>
      <c r="Q128" s="109"/>
      <c r="R128" s="109"/>
      <c r="S128" s="109"/>
    </row>
    <row r="129" spans="2:19" ht="16.5">
      <c r="B129" s="109"/>
      <c r="C129" s="109"/>
      <c r="D129" s="109"/>
      <c r="E129" s="109"/>
      <c r="F129" s="108"/>
      <c r="G129" s="109"/>
      <c r="H129" s="407" t="s">
        <v>247</v>
      </c>
      <c r="I129" s="407"/>
      <c r="J129" s="407"/>
      <c r="K129" s="407"/>
      <c r="L129" s="113"/>
      <c r="M129" s="113"/>
      <c r="N129" s="109"/>
      <c r="O129" s="109"/>
      <c r="P129" s="109"/>
      <c r="Q129" s="109"/>
      <c r="R129" s="109"/>
      <c r="S129" s="109"/>
    </row>
    <row r="130" spans="2:19" ht="16.5">
      <c r="B130" s="114" t="s">
        <v>52</v>
      </c>
      <c r="C130" s="114"/>
      <c r="D130" s="115" t="s">
        <v>3</v>
      </c>
      <c r="E130" s="109" t="s">
        <v>53</v>
      </c>
      <c r="F130" s="108"/>
      <c r="G130" s="109"/>
      <c r="H130" s="113"/>
      <c r="I130" s="113"/>
      <c r="J130" s="113"/>
      <c r="K130" s="113"/>
      <c r="L130" s="113"/>
      <c r="M130" s="113"/>
      <c r="N130" s="114"/>
      <c r="O130" s="114"/>
      <c r="P130" s="109"/>
      <c r="Q130" s="109"/>
      <c r="R130" s="109"/>
      <c r="S130" s="109"/>
    </row>
    <row r="131" spans="2:19" ht="16.5">
      <c r="B131" s="184" t="s">
        <v>54</v>
      </c>
      <c r="C131" s="114"/>
      <c r="D131" s="115" t="s">
        <v>3</v>
      </c>
      <c r="E131" s="109" t="s">
        <v>21</v>
      </c>
      <c r="F131" s="108"/>
      <c r="G131" s="109"/>
      <c r="H131" s="113"/>
      <c r="I131" s="113"/>
      <c r="J131" s="113"/>
      <c r="K131" s="113"/>
      <c r="L131" s="113"/>
      <c r="M131" s="113"/>
      <c r="N131" s="114"/>
      <c r="O131" s="114"/>
      <c r="P131" s="109"/>
      <c r="Q131" s="109"/>
      <c r="R131" s="109"/>
      <c r="S131" s="109"/>
    </row>
    <row r="132" spans="2:19" ht="16.149999999999999" customHeight="1">
      <c r="B132" s="184" t="s">
        <v>56</v>
      </c>
      <c r="C132" s="184"/>
      <c r="D132" s="185" t="s">
        <v>3</v>
      </c>
      <c r="E132" s="421" t="s">
        <v>113</v>
      </c>
      <c r="F132" s="421"/>
      <c r="G132" s="421"/>
      <c r="H132" s="421"/>
      <c r="I132" s="113"/>
      <c r="J132" s="113"/>
      <c r="K132" s="113"/>
      <c r="L132" s="113"/>
      <c r="M132" s="109"/>
      <c r="N132" s="109"/>
      <c r="O132" s="109"/>
      <c r="P132" s="114"/>
      <c r="Q132" s="114"/>
      <c r="R132" s="109"/>
      <c r="S132" s="109"/>
    </row>
    <row r="133" spans="2:19">
      <c r="B133" s="114" t="s">
        <v>58</v>
      </c>
      <c r="C133" s="114"/>
      <c r="D133" s="115" t="s">
        <v>3</v>
      </c>
      <c r="E133" s="109" t="str">
        <f>E106</f>
        <v>Langsung</v>
      </c>
      <c r="F133" s="108"/>
      <c r="G133" s="109"/>
      <c r="H133" s="109"/>
      <c r="I133" s="109"/>
      <c r="J133" s="109"/>
      <c r="K133" s="109"/>
      <c r="L133" s="109"/>
      <c r="M133" s="109"/>
      <c r="N133" s="109" t="str">
        <f>N42</f>
        <v>Keadaan Bulan Maret 2025</v>
      </c>
      <c r="O133" s="109"/>
      <c r="P133" s="109"/>
      <c r="Q133" s="109"/>
      <c r="R133" s="109"/>
      <c r="S133" s="109"/>
    </row>
    <row r="134" spans="2:19" ht="15.75" thickBot="1">
      <c r="B134" s="114"/>
      <c r="C134" s="114"/>
      <c r="D134" s="114"/>
      <c r="E134" s="109"/>
      <c r="F134" s="108"/>
      <c r="G134" s="109"/>
      <c r="H134" s="109"/>
      <c r="I134" s="109"/>
      <c r="J134" s="109"/>
      <c r="K134" s="109"/>
      <c r="L134" s="109"/>
      <c r="M134" s="109"/>
      <c r="N134" s="109"/>
      <c r="O134" s="109"/>
      <c r="P134" s="108"/>
      <c r="Q134" s="108"/>
      <c r="R134" s="109"/>
      <c r="S134" s="109"/>
    </row>
    <row r="135" spans="2:19" ht="15.6" customHeight="1" thickTop="1">
      <c r="B135" s="431" t="s">
        <v>61</v>
      </c>
      <c r="C135" s="377" t="s">
        <v>62</v>
      </c>
      <c r="D135" s="378"/>
      <c r="E135" s="379"/>
      <c r="F135" s="434" t="s">
        <v>63</v>
      </c>
      <c r="G135" s="353" t="s">
        <v>64</v>
      </c>
      <c r="H135" s="354"/>
      <c r="I135" s="368" t="s">
        <v>65</v>
      </c>
      <c r="J135" s="368" t="s">
        <v>66</v>
      </c>
      <c r="K135" s="368" t="s">
        <v>67</v>
      </c>
      <c r="L135" s="368" t="s">
        <v>68</v>
      </c>
      <c r="M135" s="395" t="s">
        <v>69</v>
      </c>
      <c r="N135" s="396"/>
      <c r="O135" s="395" t="s">
        <v>70</v>
      </c>
      <c r="P135" s="397"/>
      <c r="Q135" s="397"/>
      <c r="R135" s="405" t="s">
        <v>71</v>
      </c>
      <c r="S135" s="109"/>
    </row>
    <row r="136" spans="2:19">
      <c r="B136" s="432"/>
      <c r="C136" s="380"/>
      <c r="D136" s="381"/>
      <c r="E136" s="382"/>
      <c r="F136" s="435"/>
      <c r="G136" s="376" t="s">
        <v>72</v>
      </c>
      <c r="H136" s="376" t="s">
        <v>73</v>
      </c>
      <c r="I136" s="369"/>
      <c r="J136" s="376"/>
      <c r="K136" s="376"/>
      <c r="L136" s="402"/>
      <c r="M136" s="376" t="s">
        <v>16</v>
      </c>
      <c r="N136" s="404" t="s">
        <v>15</v>
      </c>
      <c r="O136" s="404" t="s">
        <v>16</v>
      </c>
      <c r="P136" s="398" t="s">
        <v>15</v>
      </c>
      <c r="Q136" s="399"/>
      <c r="R136" s="406"/>
      <c r="S136" s="109"/>
    </row>
    <row r="137" spans="2:19">
      <c r="B137" s="433"/>
      <c r="C137" s="383"/>
      <c r="D137" s="384"/>
      <c r="E137" s="385"/>
      <c r="F137" s="436"/>
      <c r="G137" s="400"/>
      <c r="H137" s="400"/>
      <c r="I137" s="370"/>
      <c r="J137" s="400"/>
      <c r="K137" s="400"/>
      <c r="L137" s="403"/>
      <c r="M137" s="370"/>
      <c r="N137" s="400"/>
      <c r="O137" s="400"/>
      <c r="P137" s="187" t="s">
        <v>74</v>
      </c>
      <c r="Q137" s="192" t="s">
        <v>18</v>
      </c>
      <c r="R137" s="406"/>
      <c r="S137" s="109"/>
    </row>
    <row r="138" spans="2:19">
      <c r="B138" s="118">
        <v>1</v>
      </c>
      <c r="C138" s="344">
        <v>2</v>
      </c>
      <c r="D138" s="345"/>
      <c r="E138" s="346"/>
      <c r="F138" s="120">
        <v>3</v>
      </c>
      <c r="G138" s="121">
        <v>4</v>
      </c>
      <c r="H138" s="121">
        <v>5</v>
      </c>
      <c r="I138" s="121">
        <v>6</v>
      </c>
      <c r="J138" s="121">
        <v>7</v>
      </c>
      <c r="K138" s="121">
        <v>8</v>
      </c>
      <c r="L138" s="121">
        <v>9</v>
      </c>
      <c r="M138" s="121">
        <v>10</v>
      </c>
      <c r="N138" s="121">
        <v>11</v>
      </c>
      <c r="O138" s="121">
        <v>12</v>
      </c>
      <c r="P138" s="121">
        <v>13</v>
      </c>
      <c r="Q138" s="119">
        <v>14</v>
      </c>
      <c r="R138" s="158">
        <v>15</v>
      </c>
      <c r="S138" s="109"/>
    </row>
    <row r="139" spans="2:19" ht="15" customHeight="1">
      <c r="B139" s="186">
        <v>1</v>
      </c>
      <c r="C139" s="422" t="s">
        <v>75</v>
      </c>
      <c r="D139" s="423"/>
      <c r="E139" s="424"/>
      <c r="F139" s="123"/>
      <c r="G139" s="358" t="s">
        <v>76</v>
      </c>
      <c r="H139" s="358" t="s">
        <v>77</v>
      </c>
      <c r="I139" s="188">
        <v>414200</v>
      </c>
      <c r="J139" s="189" t="s">
        <v>78</v>
      </c>
      <c r="K139" s="190" t="s">
        <v>78</v>
      </c>
      <c r="L139" s="134">
        <f>I139/I143*100</f>
        <v>5.068340614025427</v>
      </c>
      <c r="M139" s="135">
        <f>P139/I139*100</f>
        <v>0</v>
      </c>
      <c r="N139" s="136">
        <f>P139/I139</f>
        <v>0</v>
      </c>
      <c r="O139" s="136">
        <f>L139*M139/100</f>
        <v>0</v>
      </c>
      <c r="P139" s="188"/>
      <c r="Q139" s="159">
        <f>L139*M139/100</f>
        <v>0</v>
      </c>
      <c r="R139" s="160">
        <f>I139-P139</f>
        <v>414200</v>
      </c>
      <c r="S139" s="109"/>
    </row>
    <row r="140" spans="2:19">
      <c r="B140" s="122">
        <v>2</v>
      </c>
      <c r="C140" s="116" t="s">
        <v>89</v>
      </c>
      <c r="D140" s="109"/>
      <c r="E140" s="117"/>
      <c r="F140" s="123"/>
      <c r="G140" s="401"/>
      <c r="H140" s="401"/>
      <c r="I140" s="131">
        <v>6600000</v>
      </c>
      <c r="J140" s="132"/>
      <c r="K140" s="137"/>
      <c r="L140" s="134">
        <f>I140/I143*100</f>
        <v>80.760618185822835</v>
      </c>
      <c r="M140" s="135">
        <f>P140/I140*100</f>
        <v>18.181818181818183</v>
      </c>
      <c r="N140" s="136">
        <f>P140/I140</f>
        <v>0.18181818181818182</v>
      </c>
      <c r="O140" s="136">
        <f>L140*M140/100</f>
        <v>14.683748761058698</v>
      </c>
      <c r="P140" s="131">
        <v>1200000</v>
      </c>
      <c r="Q140" s="159">
        <f>L140*M140/100</f>
        <v>14.683748761058698</v>
      </c>
      <c r="R140" s="160">
        <f>I140-P140</f>
        <v>5400000</v>
      </c>
      <c r="S140" s="109"/>
    </row>
    <row r="141" spans="2:19">
      <c r="B141" s="122">
        <v>4</v>
      </c>
      <c r="C141" s="116" t="s">
        <v>87</v>
      </c>
      <c r="D141" s="109"/>
      <c r="E141" s="117"/>
      <c r="F141" s="123"/>
      <c r="G141" s="401"/>
      <c r="H141" s="401"/>
      <c r="I141" s="131">
        <v>720100</v>
      </c>
      <c r="J141" s="132"/>
      <c r="K141" s="137"/>
      <c r="L141" s="134">
        <f>I141/I143*100</f>
        <v>8.8114729023653062</v>
      </c>
      <c r="M141" s="135">
        <f>P141/I141*100</f>
        <v>0</v>
      </c>
      <c r="N141" s="136">
        <f>P141/I141</f>
        <v>0</v>
      </c>
      <c r="O141" s="136">
        <f>L141*M141/100</f>
        <v>0</v>
      </c>
      <c r="P141" s="131"/>
      <c r="Q141" s="159">
        <f>L141*M141/100</f>
        <v>0</v>
      </c>
      <c r="R141" s="160">
        <f>I141-P141</f>
        <v>720100</v>
      </c>
      <c r="S141" s="109"/>
    </row>
    <row r="142" spans="2:19">
      <c r="B142" s="167">
        <v>5</v>
      </c>
      <c r="C142" s="413" t="s">
        <v>114</v>
      </c>
      <c r="D142" s="414"/>
      <c r="E142" s="415"/>
      <c r="F142" s="123"/>
      <c r="G142" s="401"/>
      <c r="H142" s="401"/>
      <c r="I142" s="131">
        <v>438000</v>
      </c>
      <c r="J142" s="132"/>
      <c r="K142" s="137"/>
      <c r="L142" s="134">
        <f>I142/I143*100</f>
        <v>5.3595682977864243</v>
      </c>
      <c r="M142" s="135">
        <f>P142/I142*100</f>
        <v>0</v>
      </c>
      <c r="N142" s="136">
        <f>P142/I142</f>
        <v>0</v>
      </c>
      <c r="O142" s="136">
        <f>L142*M142/100</f>
        <v>0</v>
      </c>
      <c r="P142" s="131"/>
      <c r="Q142" s="159">
        <f>L142*M142/100</f>
        <v>0</v>
      </c>
      <c r="R142" s="160">
        <f>I142-P142</f>
        <v>438000</v>
      </c>
      <c r="S142" s="109"/>
    </row>
    <row r="143" spans="2:19" ht="21" thickBot="1">
      <c r="B143" s="363" t="s">
        <v>80</v>
      </c>
      <c r="C143" s="364"/>
      <c r="D143" s="364"/>
      <c r="E143" s="364"/>
      <c r="F143" s="364"/>
      <c r="G143" s="364"/>
      <c r="H143" s="365"/>
      <c r="I143" s="140">
        <f>SUM(I139:I142)</f>
        <v>8172300</v>
      </c>
      <c r="J143" s="141" t="s">
        <v>81</v>
      </c>
      <c r="K143" s="142"/>
      <c r="L143" s="143">
        <f>SUM(L139:L142)</f>
        <v>100</v>
      </c>
      <c r="M143" s="143"/>
      <c r="N143" s="143">
        <f>SUM(N139:N142)</f>
        <v>0.18181818181818182</v>
      </c>
      <c r="O143" s="143">
        <f>SUM(O139:O142)</f>
        <v>14.683748761058698</v>
      </c>
      <c r="P143" s="154">
        <f>SUM(P139:P142)</f>
        <v>1200000</v>
      </c>
      <c r="Q143" s="163">
        <f>SUM(Q139:Q142)</f>
        <v>14.683748761058698</v>
      </c>
      <c r="R143" s="164">
        <f>SUM(R139:R142)</f>
        <v>6972300</v>
      </c>
      <c r="S143" s="109"/>
    </row>
    <row r="144" spans="2:19" ht="15.75" thickTop="1">
      <c r="B144" s="109"/>
      <c r="C144" s="109"/>
      <c r="D144" s="109"/>
      <c r="E144" s="109"/>
      <c r="F144" s="108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</row>
    <row r="145" spans="2:19">
      <c r="B145" s="109"/>
      <c r="C145" s="109"/>
      <c r="D145" s="109"/>
      <c r="E145" s="109"/>
      <c r="F145" s="108"/>
      <c r="G145" s="109"/>
      <c r="H145" s="109"/>
      <c r="I145" s="146"/>
      <c r="J145" s="109"/>
      <c r="K145" s="109"/>
      <c r="L145" s="109"/>
      <c r="M145" s="109"/>
      <c r="N145" s="109"/>
      <c r="O145" s="128"/>
      <c r="P145" s="128" t="str">
        <f>P118</f>
        <v>Polebunging, 28 Maret 2025</v>
      </c>
      <c r="Q145" s="109"/>
      <c r="R145" s="109"/>
      <c r="S145" s="109"/>
    </row>
    <row r="146" spans="2:19">
      <c r="B146" s="109"/>
      <c r="C146" s="109"/>
      <c r="D146" s="109"/>
      <c r="E146" s="109"/>
      <c r="F146" s="108"/>
      <c r="G146" s="109"/>
      <c r="H146" s="109"/>
      <c r="I146" s="109"/>
      <c r="J146" s="109"/>
      <c r="K146" s="109"/>
      <c r="L146" s="109"/>
      <c r="M146" s="109"/>
      <c r="N146" s="109"/>
      <c r="O146" s="147"/>
      <c r="P146" s="147" t="s">
        <v>83</v>
      </c>
      <c r="Q146" s="109"/>
      <c r="R146" s="109"/>
      <c r="S146" s="109"/>
    </row>
    <row r="147" spans="2:19">
      <c r="B147" s="109"/>
      <c r="C147" s="109"/>
      <c r="D147" s="109"/>
      <c r="E147" s="109"/>
      <c r="F147" s="108"/>
      <c r="G147" s="109"/>
      <c r="H147" s="109"/>
      <c r="I147" s="146"/>
      <c r="J147" s="109"/>
      <c r="K147" s="109"/>
      <c r="L147" s="109"/>
      <c r="M147" s="109"/>
      <c r="N147" s="109"/>
      <c r="O147" s="147"/>
      <c r="P147" s="147"/>
      <c r="Q147" s="109"/>
      <c r="R147" s="109"/>
      <c r="S147" s="109"/>
    </row>
    <row r="148" spans="2:19">
      <c r="B148" s="109"/>
      <c r="C148" s="109"/>
      <c r="D148" s="109"/>
      <c r="E148" s="109"/>
      <c r="F148" s="108"/>
      <c r="G148" s="109"/>
      <c r="H148" s="109"/>
      <c r="I148" s="109"/>
      <c r="J148" s="109"/>
      <c r="K148" s="109"/>
      <c r="L148" s="109"/>
      <c r="M148" s="109"/>
      <c r="N148" s="109"/>
      <c r="O148" s="147"/>
      <c r="P148" s="147"/>
      <c r="Q148" s="109"/>
      <c r="R148" s="109"/>
      <c r="S148" s="109"/>
    </row>
    <row r="149" spans="2:19">
      <c r="B149" s="109"/>
      <c r="C149" s="109"/>
      <c r="D149" s="109"/>
      <c r="E149" s="109"/>
      <c r="F149" s="108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</row>
    <row r="150" spans="2:19">
      <c r="B150" s="109"/>
      <c r="C150" s="109"/>
      <c r="D150" s="109"/>
      <c r="E150" s="109"/>
      <c r="F150" s="108"/>
      <c r="G150" s="109"/>
      <c r="H150" s="109"/>
      <c r="I150" s="109"/>
      <c r="J150" s="109"/>
      <c r="K150" s="109"/>
      <c r="L150" s="109"/>
      <c r="M150" s="109"/>
      <c r="N150" s="109"/>
      <c r="O150" s="148"/>
      <c r="P150" s="148" t="str">
        <f>P123</f>
        <v>ARMAN,S.Sos</v>
      </c>
      <c r="Q150" s="109"/>
      <c r="R150" s="109"/>
      <c r="S150" s="109"/>
    </row>
    <row r="151" spans="2:19">
      <c r="B151" s="109"/>
      <c r="C151" s="109"/>
      <c r="D151" s="109"/>
      <c r="E151" s="109"/>
      <c r="F151" s="108"/>
      <c r="G151" s="109"/>
      <c r="H151" s="109"/>
      <c r="I151" s="109"/>
      <c r="J151" s="109"/>
      <c r="K151" s="109"/>
      <c r="L151" s="109"/>
      <c r="M151" s="109"/>
      <c r="N151" s="109"/>
      <c r="O151" s="128"/>
      <c r="P151" s="277" t="str">
        <f>P124</f>
        <v>Nip. 197505242005021003</v>
      </c>
      <c r="Q151" s="109"/>
      <c r="R151" s="109"/>
      <c r="S151" s="109"/>
    </row>
    <row r="152" spans="2:19">
      <c r="B152" s="105" t="s">
        <v>47</v>
      </c>
      <c r="C152" s="106"/>
      <c r="D152" s="106"/>
      <c r="E152" s="107"/>
      <c r="F152" s="108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</row>
    <row r="153" spans="2:19">
      <c r="B153" s="110" t="s">
        <v>48</v>
      </c>
      <c r="C153" s="111"/>
      <c r="D153" s="111"/>
      <c r="E153" s="112"/>
      <c r="F153" s="108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</row>
    <row r="154" spans="2:19" ht="16.5">
      <c r="B154" s="109"/>
      <c r="C154" s="109"/>
      <c r="D154" s="109"/>
      <c r="E154" s="109"/>
      <c r="F154" s="108"/>
      <c r="G154" s="109"/>
      <c r="H154" s="407" t="s">
        <v>49</v>
      </c>
      <c r="I154" s="407"/>
      <c r="J154" s="407"/>
      <c r="K154" s="407"/>
      <c r="L154" s="113"/>
      <c r="M154" s="113"/>
      <c r="N154" s="109"/>
      <c r="O154" s="109"/>
      <c r="P154" s="109"/>
      <c r="Q154" s="109"/>
      <c r="R154" s="109"/>
      <c r="S154" s="109"/>
    </row>
    <row r="155" spans="2:19" ht="16.5">
      <c r="B155" s="109"/>
      <c r="C155" s="109"/>
      <c r="D155" s="109"/>
      <c r="E155" s="109"/>
      <c r="F155" s="108"/>
      <c r="G155" s="109"/>
      <c r="H155" s="407" t="s">
        <v>50</v>
      </c>
      <c r="I155" s="407"/>
      <c r="J155" s="407"/>
      <c r="K155" s="407"/>
      <c r="L155" s="113"/>
      <c r="M155" s="113"/>
      <c r="N155" s="109"/>
      <c r="O155" s="109"/>
      <c r="P155" s="109"/>
      <c r="Q155" s="109"/>
      <c r="R155" s="109"/>
      <c r="S155" s="109"/>
    </row>
    <row r="156" spans="2:19" ht="16.5">
      <c r="B156" s="109"/>
      <c r="C156" s="109"/>
      <c r="D156" s="109"/>
      <c r="E156" s="109"/>
      <c r="F156" s="108"/>
      <c r="G156" s="109"/>
      <c r="H156" s="407" t="s">
        <v>247</v>
      </c>
      <c r="I156" s="407"/>
      <c r="J156" s="407"/>
      <c r="K156" s="407"/>
      <c r="L156" s="113"/>
      <c r="M156" s="113"/>
      <c r="N156" s="109"/>
      <c r="O156" s="109"/>
      <c r="P156" s="109"/>
      <c r="Q156" s="109"/>
      <c r="R156" s="109"/>
      <c r="S156" s="109"/>
    </row>
    <row r="157" spans="2:19" ht="16.5">
      <c r="B157" s="114" t="s">
        <v>52</v>
      </c>
      <c r="C157" s="114"/>
      <c r="D157" s="115" t="s">
        <v>3</v>
      </c>
      <c r="E157" s="109" t="s">
        <v>53</v>
      </c>
      <c r="F157" s="108"/>
      <c r="G157" s="109"/>
      <c r="H157" s="113"/>
      <c r="I157" s="113"/>
      <c r="J157" s="113"/>
      <c r="K157" s="113"/>
      <c r="L157" s="113"/>
      <c r="M157" s="113"/>
      <c r="N157" s="114"/>
      <c r="O157" s="114"/>
      <c r="P157" s="109"/>
      <c r="Q157" s="109"/>
      <c r="R157" s="109"/>
      <c r="S157" s="109"/>
    </row>
    <row r="158" spans="2:19" ht="16.5">
      <c r="B158" s="184" t="s">
        <v>54</v>
      </c>
      <c r="C158" s="114"/>
      <c r="D158" s="115" t="s">
        <v>3</v>
      </c>
      <c r="E158" s="109" t="s">
        <v>115</v>
      </c>
      <c r="F158" s="108"/>
      <c r="G158" s="109"/>
      <c r="H158" s="113"/>
      <c r="I158" s="113"/>
      <c r="J158" s="113"/>
      <c r="K158" s="113"/>
      <c r="L158" s="113"/>
      <c r="M158" s="113"/>
      <c r="N158" s="114"/>
      <c r="O158" s="114"/>
      <c r="P158" s="109"/>
      <c r="Q158" s="109"/>
      <c r="R158" s="109"/>
      <c r="S158" s="109"/>
    </row>
    <row r="159" spans="2:19" ht="17.45" customHeight="1">
      <c r="B159" s="184" t="s">
        <v>56</v>
      </c>
      <c r="C159" s="184"/>
      <c r="D159" s="185" t="s">
        <v>3</v>
      </c>
      <c r="E159" s="421" t="s">
        <v>116</v>
      </c>
      <c r="F159" s="421"/>
      <c r="G159" s="421"/>
      <c r="H159" s="113"/>
      <c r="I159" s="113"/>
      <c r="J159" s="113"/>
      <c r="K159" s="113"/>
      <c r="L159" s="113"/>
      <c r="M159" s="109"/>
      <c r="N159" s="109"/>
      <c r="O159" s="109"/>
      <c r="P159" s="114"/>
      <c r="Q159" s="114"/>
      <c r="R159" s="109"/>
      <c r="S159" s="109"/>
    </row>
    <row r="160" spans="2:19">
      <c r="B160" s="114" t="s">
        <v>58</v>
      </c>
      <c r="C160" s="114"/>
      <c r="D160" s="115" t="s">
        <v>3</v>
      </c>
      <c r="E160" s="109" t="str">
        <f>E106</f>
        <v>Langsung</v>
      </c>
      <c r="F160" s="108"/>
      <c r="G160" s="109"/>
      <c r="H160" s="109"/>
      <c r="I160" s="109"/>
      <c r="J160" s="109"/>
      <c r="K160" s="109"/>
      <c r="L160" s="109"/>
      <c r="M160" s="109"/>
      <c r="N160" s="109" t="str">
        <f>N106</f>
        <v>Keadaan Bulan Maret 2025</v>
      </c>
      <c r="O160" s="109"/>
      <c r="P160" s="109"/>
      <c r="Q160" s="109"/>
      <c r="R160" s="109"/>
      <c r="S160" s="109"/>
    </row>
    <row r="161" spans="2:21" ht="15.75" thickBot="1">
      <c r="B161" s="114"/>
      <c r="C161" s="114"/>
      <c r="D161" s="114"/>
      <c r="E161" s="109"/>
      <c r="F161" s="108"/>
      <c r="G161" s="109"/>
      <c r="H161" s="109"/>
      <c r="I161" s="109"/>
      <c r="J161" s="109"/>
      <c r="K161" s="109"/>
      <c r="L161" s="109"/>
      <c r="M161" s="109"/>
      <c r="N161" s="109"/>
      <c r="O161" s="109"/>
      <c r="P161" s="108"/>
      <c r="Q161" s="108"/>
      <c r="R161" s="109"/>
      <c r="S161" s="109"/>
    </row>
    <row r="162" spans="2:21" ht="22.5" customHeight="1" thickTop="1">
      <c r="B162" s="431" t="s">
        <v>61</v>
      </c>
      <c r="C162" s="377" t="s">
        <v>62</v>
      </c>
      <c r="D162" s="378"/>
      <c r="E162" s="379"/>
      <c r="F162" s="434" t="s">
        <v>63</v>
      </c>
      <c r="G162" s="353" t="s">
        <v>64</v>
      </c>
      <c r="H162" s="354"/>
      <c r="I162" s="368" t="s">
        <v>65</v>
      </c>
      <c r="J162" s="368" t="s">
        <v>66</v>
      </c>
      <c r="K162" s="368" t="s">
        <v>67</v>
      </c>
      <c r="L162" s="368" t="s">
        <v>68</v>
      </c>
      <c r="M162" s="395" t="s">
        <v>69</v>
      </c>
      <c r="N162" s="396"/>
      <c r="O162" s="395" t="s">
        <v>70</v>
      </c>
      <c r="P162" s="397"/>
      <c r="Q162" s="397"/>
      <c r="R162" s="405" t="s">
        <v>71</v>
      </c>
      <c r="S162" s="109"/>
    </row>
    <row r="163" spans="2:21">
      <c r="B163" s="432"/>
      <c r="C163" s="380"/>
      <c r="D163" s="381"/>
      <c r="E163" s="382"/>
      <c r="F163" s="435"/>
      <c r="G163" s="376" t="s">
        <v>72</v>
      </c>
      <c r="H163" s="376" t="s">
        <v>73</v>
      </c>
      <c r="I163" s="369"/>
      <c r="J163" s="376"/>
      <c r="K163" s="376"/>
      <c r="L163" s="402"/>
      <c r="M163" s="376" t="s">
        <v>16</v>
      </c>
      <c r="N163" s="404" t="s">
        <v>15</v>
      </c>
      <c r="O163" s="404" t="s">
        <v>16</v>
      </c>
      <c r="P163" s="398" t="s">
        <v>15</v>
      </c>
      <c r="Q163" s="399"/>
      <c r="R163" s="406"/>
      <c r="S163" s="109"/>
    </row>
    <row r="164" spans="2:21">
      <c r="B164" s="433"/>
      <c r="C164" s="383"/>
      <c r="D164" s="384"/>
      <c r="E164" s="385"/>
      <c r="F164" s="436"/>
      <c r="G164" s="400"/>
      <c r="H164" s="400"/>
      <c r="I164" s="370"/>
      <c r="J164" s="400"/>
      <c r="K164" s="400"/>
      <c r="L164" s="403"/>
      <c r="M164" s="370"/>
      <c r="N164" s="400"/>
      <c r="O164" s="400"/>
      <c r="P164" s="187" t="s">
        <v>74</v>
      </c>
      <c r="Q164" s="192" t="s">
        <v>18</v>
      </c>
      <c r="R164" s="406"/>
      <c r="S164" s="109"/>
    </row>
    <row r="165" spans="2:21">
      <c r="B165" s="118">
        <v>1</v>
      </c>
      <c r="C165" s="344">
        <v>2</v>
      </c>
      <c r="D165" s="345"/>
      <c r="E165" s="346"/>
      <c r="F165" s="120">
        <v>3</v>
      </c>
      <c r="G165" s="121">
        <v>4</v>
      </c>
      <c r="H165" s="121">
        <v>5</v>
      </c>
      <c r="I165" s="121">
        <v>6</v>
      </c>
      <c r="J165" s="121">
        <v>7</v>
      </c>
      <c r="K165" s="121">
        <v>8</v>
      </c>
      <c r="L165" s="121">
        <v>9</v>
      </c>
      <c r="M165" s="121">
        <v>10</v>
      </c>
      <c r="N165" s="121">
        <v>11</v>
      </c>
      <c r="O165" s="121">
        <v>12</v>
      </c>
      <c r="P165" s="121">
        <v>13</v>
      </c>
      <c r="Q165" s="119">
        <v>14</v>
      </c>
      <c r="R165" s="158">
        <v>15</v>
      </c>
      <c r="S165" s="109"/>
    </row>
    <row r="166" spans="2:21">
      <c r="B166" s="186">
        <v>1</v>
      </c>
      <c r="C166" s="422" t="s">
        <v>75</v>
      </c>
      <c r="D166" s="423"/>
      <c r="E166" s="424"/>
      <c r="F166" s="123"/>
      <c r="G166" s="358" t="s">
        <v>76</v>
      </c>
      <c r="H166" s="358" t="s">
        <v>77</v>
      </c>
      <c r="I166" s="188">
        <v>413200</v>
      </c>
      <c r="J166" s="189" t="s">
        <v>78</v>
      </c>
      <c r="K166" s="190" t="s">
        <v>78</v>
      </c>
      <c r="L166" s="134">
        <f>I166/I171*100</f>
        <v>4.8768397323167356</v>
      </c>
      <c r="M166" s="135">
        <f>P166/I166*100</f>
        <v>0</v>
      </c>
      <c r="N166" s="136">
        <f>P166/I166</f>
        <v>0</v>
      </c>
      <c r="O166" s="136">
        <f>L166*M166/100</f>
        <v>0</v>
      </c>
      <c r="P166" s="188"/>
      <c r="Q166" s="159">
        <f>L166*M166/100</f>
        <v>0</v>
      </c>
      <c r="R166" s="160">
        <f>I166-P166</f>
        <v>413200</v>
      </c>
      <c r="S166" s="109"/>
    </row>
    <row r="167" spans="2:21">
      <c r="B167" s="122">
        <v>2</v>
      </c>
      <c r="C167" s="116" t="s">
        <v>87</v>
      </c>
      <c r="D167" s="109"/>
      <c r="E167" s="117"/>
      <c r="F167" s="123"/>
      <c r="G167" s="401"/>
      <c r="H167" s="401"/>
      <c r="I167" s="131">
        <v>795000</v>
      </c>
      <c r="J167" s="132"/>
      <c r="K167" s="137"/>
      <c r="L167" s="134">
        <f>I167/I171*100</f>
        <v>9.3830774133393131</v>
      </c>
      <c r="M167" s="135">
        <f>P167/I167*100</f>
        <v>0</v>
      </c>
      <c r="N167" s="136">
        <f>P167/I167</f>
        <v>0</v>
      </c>
      <c r="O167" s="136">
        <f>L167*M167/100</f>
        <v>0</v>
      </c>
      <c r="P167" s="131"/>
      <c r="Q167" s="159">
        <f>L167*M167/100</f>
        <v>0</v>
      </c>
      <c r="R167" s="160">
        <f t="shared" ref="R167:R169" si="12">I167-P167</f>
        <v>795000</v>
      </c>
      <c r="S167" s="109"/>
    </row>
    <row r="168" spans="2:21">
      <c r="B168" s="122">
        <v>3</v>
      </c>
      <c r="C168" s="116" t="s">
        <v>88</v>
      </c>
      <c r="D168" s="109"/>
      <c r="E168" s="117"/>
      <c r="F168" s="123"/>
      <c r="G168" s="401"/>
      <c r="H168" s="401"/>
      <c r="I168" s="131">
        <v>1264500</v>
      </c>
      <c r="J168" s="132"/>
      <c r="K168" s="137"/>
      <c r="L168" s="134">
        <f>I168/I171*100</f>
        <v>14.924404263103852</v>
      </c>
      <c r="M168" s="135">
        <f>P168/I168*100</f>
        <v>0</v>
      </c>
      <c r="N168" s="136">
        <f>P168/I168</f>
        <v>0</v>
      </c>
      <c r="O168" s="136">
        <f>L168*M168/100</f>
        <v>0</v>
      </c>
      <c r="P168" s="131"/>
      <c r="Q168" s="159">
        <f t="shared" ref="Q168:Q170" si="13">L168*M168/100</f>
        <v>0</v>
      </c>
      <c r="R168" s="160">
        <f t="shared" si="12"/>
        <v>1264500</v>
      </c>
      <c r="S168" s="109"/>
    </row>
    <row r="169" spans="2:21">
      <c r="B169" s="122">
        <v>4</v>
      </c>
      <c r="C169" s="116" t="s">
        <v>89</v>
      </c>
      <c r="D169" s="109"/>
      <c r="E169" s="117"/>
      <c r="F169" s="123"/>
      <c r="G169" s="401"/>
      <c r="H169" s="401"/>
      <c r="I169" s="131">
        <v>6000000</v>
      </c>
      <c r="J169" s="132"/>
      <c r="K169" s="137"/>
      <c r="L169" s="134">
        <f>I169/I171*100</f>
        <v>70.815678591240101</v>
      </c>
      <c r="M169" s="135">
        <f>P169/I169*100</f>
        <v>20</v>
      </c>
      <c r="N169" s="136">
        <f>P169/I169</f>
        <v>0.2</v>
      </c>
      <c r="O169" s="136">
        <f>L169*M169/100</f>
        <v>14.16313571824802</v>
      </c>
      <c r="P169" s="131">
        <v>1200000</v>
      </c>
      <c r="Q169" s="159">
        <f t="shared" si="13"/>
        <v>14.16313571824802</v>
      </c>
      <c r="R169" s="160">
        <f t="shared" si="12"/>
        <v>4800000</v>
      </c>
      <c r="S169" s="109"/>
    </row>
    <row r="170" spans="2:21" ht="1.1499999999999999" customHeight="1">
      <c r="B170" s="167"/>
      <c r="C170" s="413"/>
      <c r="D170" s="414"/>
      <c r="E170" s="415"/>
      <c r="F170" s="123"/>
      <c r="G170" s="401"/>
      <c r="H170" s="401"/>
      <c r="I170" s="131"/>
      <c r="J170" s="132"/>
      <c r="K170" s="137"/>
      <c r="L170" s="191"/>
      <c r="M170" s="135"/>
      <c r="N170" s="136"/>
      <c r="O170" s="136"/>
      <c r="P170" s="131"/>
      <c r="Q170" s="159">
        <f t="shared" si="13"/>
        <v>0</v>
      </c>
      <c r="R170" s="160"/>
      <c r="S170" s="109"/>
      <c r="U170" s="193"/>
    </row>
    <row r="171" spans="2:21" ht="21" thickBot="1">
      <c r="B171" s="363" t="s">
        <v>80</v>
      </c>
      <c r="C171" s="364"/>
      <c r="D171" s="364"/>
      <c r="E171" s="364"/>
      <c r="F171" s="364"/>
      <c r="G171" s="364"/>
      <c r="H171" s="365"/>
      <c r="I171" s="140">
        <f>SUM(I166:I170)</f>
        <v>8472700</v>
      </c>
      <c r="J171" s="141" t="s">
        <v>81</v>
      </c>
      <c r="K171" s="142"/>
      <c r="L171" s="143">
        <f>SUM(L166:L170)</f>
        <v>100</v>
      </c>
      <c r="M171" s="153"/>
      <c r="N171" s="143">
        <f>SUM(N166:N170)</f>
        <v>0.2</v>
      </c>
      <c r="O171" s="143">
        <f>SUM(O166:O170)</f>
        <v>14.16313571824802</v>
      </c>
      <c r="P171" s="154">
        <f>SUM(P166:P170)</f>
        <v>1200000</v>
      </c>
      <c r="Q171" s="163">
        <f>SUM(Q166:Q170)</f>
        <v>14.16313571824802</v>
      </c>
      <c r="R171" s="164">
        <f>SUM(R166:R170)</f>
        <v>7272700</v>
      </c>
      <c r="S171" s="109"/>
      <c r="U171" s="193"/>
    </row>
    <row r="172" spans="2:21" ht="18" thickTop="1">
      <c r="B172" s="109"/>
      <c r="C172" s="109"/>
      <c r="D172" s="109"/>
      <c r="E172" s="109"/>
      <c r="F172" s="108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U172" s="194">
        <v>2017037705</v>
      </c>
    </row>
    <row r="173" spans="2:21" ht="17.25">
      <c r="B173" s="109"/>
      <c r="C173" s="109"/>
      <c r="D173" s="109"/>
      <c r="E173" s="109"/>
      <c r="F173" s="108"/>
      <c r="G173" s="109"/>
      <c r="H173" s="109"/>
      <c r="I173" s="146"/>
      <c r="J173" s="109"/>
      <c r="K173" s="109"/>
      <c r="L173" s="109"/>
      <c r="M173" s="109"/>
      <c r="N173" s="109"/>
      <c r="O173" s="128"/>
      <c r="P173" s="128" t="str">
        <f>P145</f>
        <v>Polebunging, 28 Maret 2025</v>
      </c>
      <c r="Q173" s="109"/>
      <c r="R173" s="109"/>
      <c r="S173" s="109"/>
      <c r="U173" s="194">
        <v>2009937705</v>
      </c>
    </row>
    <row r="174" spans="2:21">
      <c r="B174" s="109"/>
      <c r="C174" s="109"/>
      <c r="D174" s="109"/>
      <c r="E174" s="109"/>
      <c r="F174" s="108"/>
      <c r="G174" s="109"/>
      <c r="H174" s="109"/>
      <c r="I174" s="109"/>
      <c r="J174" s="109"/>
      <c r="K174" s="109"/>
      <c r="L174" s="109"/>
      <c r="M174" s="109"/>
      <c r="N174" s="109"/>
      <c r="O174" s="147"/>
      <c r="P174" s="147" t="str">
        <f>P56</f>
        <v>P P T K,</v>
      </c>
      <c r="Q174" s="109"/>
      <c r="R174" s="109"/>
      <c r="S174" s="109"/>
      <c r="U174" s="177">
        <f>U172-U173</f>
        <v>7100000</v>
      </c>
    </row>
    <row r="175" spans="2:21">
      <c r="B175" s="109"/>
      <c r="C175" s="109"/>
      <c r="D175" s="109"/>
      <c r="E175" s="109"/>
      <c r="F175" s="108"/>
      <c r="G175" s="109"/>
      <c r="H175" s="109"/>
      <c r="I175" s="146"/>
      <c r="J175" s="109"/>
      <c r="K175" s="109"/>
      <c r="L175" s="109"/>
      <c r="M175" s="109"/>
      <c r="N175" s="109"/>
      <c r="O175" s="147"/>
      <c r="P175" s="147"/>
      <c r="Q175" s="109"/>
      <c r="R175" s="109"/>
      <c r="S175" s="109"/>
      <c r="U175" s="177" t="e">
        <f>#REF!</f>
        <v>#REF!</v>
      </c>
    </row>
    <row r="176" spans="2:21">
      <c r="B176" s="109"/>
      <c r="C176" s="109"/>
      <c r="D176" s="109"/>
      <c r="E176" s="109"/>
      <c r="F176" s="108"/>
      <c r="G176" s="109"/>
      <c r="H176" s="109"/>
      <c r="I176" s="109"/>
      <c r="J176" s="109"/>
      <c r="K176" s="109"/>
      <c r="L176" s="109"/>
      <c r="M176" s="109"/>
      <c r="N176" s="109"/>
      <c r="O176" s="147"/>
      <c r="P176" s="147"/>
      <c r="Q176" s="109"/>
      <c r="R176" s="109"/>
      <c r="S176" s="109"/>
      <c r="U176" s="177" t="e">
        <f>#REF!</f>
        <v>#REF!</v>
      </c>
    </row>
    <row r="177" spans="2:25">
      <c r="B177" s="109"/>
      <c r="C177" s="109"/>
      <c r="D177" s="109"/>
      <c r="E177" s="109"/>
      <c r="F177" s="108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U177" s="177" t="e">
        <f>#REF!</f>
        <v>#REF!</v>
      </c>
    </row>
    <row r="178" spans="2:25">
      <c r="B178" s="109"/>
      <c r="C178" s="109"/>
      <c r="D178" s="109"/>
      <c r="E178" s="109"/>
      <c r="F178" s="108"/>
      <c r="G178" s="109"/>
      <c r="H178" s="109"/>
      <c r="I178" s="109"/>
      <c r="J178" s="109"/>
      <c r="K178" s="109"/>
      <c r="L178" s="109"/>
      <c r="M178" s="109"/>
      <c r="N178" s="109"/>
      <c r="O178" s="148"/>
      <c r="P178" s="148" t="str">
        <f>P150</f>
        <v>ARMAN,S.Sos</v>
      </c>
      <c r="Q178" s="109"/>
      <c r="R178" s="109"/>
      <c r="S178" s="109"/>
      <c r="U178" s="177" t="e">
        <f>SUM(U175:U177)</f>
        <v>#REF!</v>
      </c>
    </row>
    <row r="179" spans="2:25">
      <c r="B179" s="109"/>
      <c r="C179" s="109"/>
      <c r="D179" s="109"/>
      <c r="E179" s="109"/>
      <c r="F179" s="108"/>
      <c r="G179" s="109"/>
      <c r="H179" s="109"/>
      <c r="I179" s="109"/>
      <c r="J179" s="109"/>
      <c r="K179" s="109"/>
      <c r="L179" s="109"/>
      <c r="M179" s="109"/>
      <c r="N179" s="109"/>
      <c r="O179" s="128"/>
      <c r="P179" s="277" t="str">
        <f>P151</f>
        <v>Nip. 197505242005021003</v>
      </c>
      <c r="Q179" s="109"/>
      <c r="R179" s="109"/>
      <c r="S179" s="109"/>
    </row>
    <row r="180" spans="2:25">
      <c r="B180" s="105" t="s">
        <v>47</v>
      </c>
      <c r="C180" s="106"/>
      <c r="D180" s="106"/>
      <c r="E180" s="107"/>
      <c r="F180" s="108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  <c r="S180" s="109"/>
      <c r="U180" s="181">
        <v>150000</v>
      </c>
      <c r="V180" s="103">
        <v>4</v>
      </c>
      <c r="W180" s="182">
        <f>U180*V180</f>
        <v>600000</v>
      </c>
      <c r="X180" s="103" t="s">
        <v>117</v>
      </c>
      <c r="Y180" s="103">
        <v>3</v>
      </c>
    </row>
    <row r="181" spans="2:25">
      <c r="B181" s="110" t="s">
        <v>48</v>
      </c>
      <c r="C181" s="111"/>
      <c r="D181" s="111"/>
      <c r="E181" s="112"/>
      <c r="F181" s="108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  <c r="S181" s="109"/>
      <c r="U181" s="181">
        <v>50000</v>
      </c>
      <c r="V181" s="103">
        <v>46</v>
      </c>
      <c r="W181" s="182">
        <f>U181*V181</f>
        <v>2300000</v>
      </c>
      <c r="X181" s="103" t="s">
        <v>118</v>
      </c>
      <c r="Y181" s="103">
        <v>1</v>
      </c>
    </row>
    <row r="182" spans="2:25" ht="16.5">
      <c r="B182" s="109"/>
      <c r="C182" s="109"/>
      <c r="D182" s="109"/>
      <c r="E182" s="109"/>
      <c r="F182" s="108"/>
      <c r="G182" s="109"/>
      <c r="H182" s="407" t="s">
        <v>49</v>
      </c>
      <c r="I182" s="407"/>
      <c r="J182" s="407"/>
      <c r="K182" s="407"/>
      <c r="L182" s="113"/>
      <c r="M182" s="113"/>
      <c r="N182" s="109"/>
      <c r="O182" s="109"/>
      <c r="P182" s="109"/>
      <c r="Q182" s="109"/>
      <c r="R182" s="109"/>
      <c r="S182" s="109"/>
      <c r="U182" s="181">
        <v>70000</v>
      </c>
      <c r="V182" s="103">
        <v>60</v>
      </c>
      <c r="W182" s="182">
        <f>U182*V182</f>
        <v>4200000</v>
      </c>
      <c r="X182" s="103" t="s">
        <v>119</v>
      </c>
      <c r="Y182" s="103">
        <v>20</v>
      </c>
    </row>
    <row r="183" spans="2:25" ht="16.5">
      <c r="B183" s="109"/>
      <c r="C183" s="109"/>
      <c r="D183" s="109"/>
      <c r="E183" s="109"/>
      <c r="F183" s="108"/>
      <c r="G183" s="109"/>
      <c r="H183" s="407" t="s">
        <v>50</v>
      </c>
      <c r="I183" s="407"/>
      <c r="J183" s="407"/>
      <c r="K183" s="407"/>
      <c r="L183" s="113"/>
      <c r="M183" s="113"/>
      <c r="N183" s="109"/>
      <c r="O183" s="109"/>
      <c r="P183" s="109"/>
      <c r="Q183" s="109"/>
      <c r="R183" s="109"/>
      <c r="S183" s="109"/>
      <c r="W183" s="182">
        <f>SUM(W180:W182)</f>
        <v>7100000</v>
      </c>
      <c r="X183" s="103" t="s">
        <v>120</v>
      </c>
      <c r="Y183" s="103">
        <v>20</v>
      </c>
    </row>
    <row r="184" spans="2:25" ht="16.5">
      <c r="B184" s="109"/>
      <c r="C184" s="109"/>
      <c r="D184" s="109"/>
      <c r="E184" s="109"/>
      <c r="F184" s="108"/>
      <c r="G184" s="109"/>
      <c r="H184" s="407" t="s">
        <v>247</v>
      </c>
      <c r="I184" s="407"/>
      <c r="J184" s="407"/>
      <c r="K184" s="407"/>
      <c r="L184" s="113"/>
      <c r="M184" s="113"/>
      <c r="N184" s="109"/>
      <c r="O184" s="109"/>
      <c r="P184" s="109"/>
      <c r="Q184" s="109"/>
      <c r="R184" s="109"/>
      <c r="S184" s="109"/>
      <c r="X184" s="103" t="s">
        <v>121</v>
      </c>
      <c r="Y184" s="103">
        <v>20</v>
      </c>
    </row>
    <row r="185" spans="2:25" ht="16.5">
      <c r="B185" s="114" t="s">
        <v>52</v>
      </c>
      <c r="C185" s="114"/>
      <c r="D185" s="115" t="s">
        <v>3</v>
      </c>
      <c r="E185" s="109" t="s">
        <v>53</v>
      </c>
      <c r="F185" s="108"/>
      <c r="G185" s="109"/>
      <c r="H185" s="113"/>
      <c r="I185" s="113"/>
      <c r="J185" s="113"/>
      <c r="K185" s="113"/>
      <c r="L185" s="113"/>
      <c r="M185" s="113"/>
      <c r="N185" s="114"/>
      <c r="O185" s="114"/>
      <c r="P185" s="109"/>
      <c r="Q185" s="109"/>
      <c r="R185" s="109"/>
      <c r="S185" s="109"/>
      <c r="X185" s="103" t="s">
        <v>122</v>
      </c>
      <c r="Y185" s="103">
        <v>15</v>
      </c>
    </row>
    <row r="186" spans="2:25" ht="16.5">
      <c r="B186" s="184" t="s">
        <v>54</v>
      </c>
      <c r="C186" s="114"/>
      <c r="D186" s="115" t="s">
        <v>3</v>
      </c>
      <c r="E186" s="109" t="s">
        <v>24</v>
      </c>
      <c r="F186" s="108"/>
      <c r="G186" s="109"/>
      <c r="H186" s="113"/>
      <c r="I186" s="113"/>
      <c r="J186" s="113"/>
      <c r="K186" s="113"/>
      <c r="L186" s="113"/>
      <c r="M186" s="113"/>
      <c r="N186" s="114"/>
      <c r="O186" s="114"/>
      <c r="P186" s="109"/>
      <c r="Q186" s="109"/>
      <c r="R186" s="109"/>
      <c r="S186" s="109"/>
      <c r="X186" s="103" t="s">
        <v>123</v>
      </c>
      <c r="Y186" s="103">
        <v>15</v>
      </c>
    </row>
    <row r="187" spans="2:25" ht="16.5" customHeight="1">
      <c r="B187" s="184" t="s">
        <v>56</v>
      </c>
      <c r="C187" s="184"/>
      <c r="D187" s="185" t="s">
        <v>3</v>
      </c>
      <c r="E187" s="421" t="s">
        <v>124</v>
      </c>
      <c r="F187" s="421"/>
      <c r="G187" s="421"/>
      <c r="H187" s="113"/>
      <c r="I187" s="113"/>
      <c r="J187" s="113"/>
      <c r="K187" s="113"/>
      <c r="L187" s="113"/>
      <c r="M187" s="109"/>
      <c r="N187" s="109"/>
      <c r="O187" s="109"/>
      <c r="P187" s="114"/>
      <c r="Q187" s="114"/>
      <c r="R187" s="109"/>
      <c r="S187" s="109"/>
      <c r="U187" s="182" t="e">
        <f>U178-W183</f>
        <v>#REF!</v>
      </c>
      <c r="X187" s="103" t="s">
        <v>125</v>
      </c>
      <c r="Y187" s="103">
        <v>16</v>
      </c>
    </row>
    <row r="188" spans="2:25">
      <c r="B188" s="114" t="s">
        <v>58</v>
      </c>
      <c r="C188" s="114"/>
      <c r="D188" s="115" t="s">
        <v>3</v>
      </c>
      <c r="E188" s="109" t="str">
        <f>E133</f>
        <v>Langsung</v>
      </c>
      <c r="F188" s="108"/>
      <c r="G188" s="109"/>
      <c r="H188" s="109"/>
      <c r="I188" s="109"/>
      <c r="J188" s="109"/>
      <c r="K188" s="109"/>
      <c r="L188" s="109"/>
      <c r="M188" s="109"/>
      <c r="N188" s="109" t="str">
        <f>N133</f>
        <v>Keadaan Bulan Maret 2025</v>
      </c>
      <c r="O188" s="109"/>
      <c r="P188" s="109"/>
      <c r="Q188" s="109"/>
      <c r="R188" s="109"/>
      <c r="S188" s="109"/>
    </row>
    <row r="189" spans="2:25" ht="15.75" thickBot="1">
      <c r="B189" s="114"/>
      <c r="C189" s="114"/>
      <c r="D189" s="114"/>
      <c r="E189" s="109"/>
      <c r="F189" s="108"/>
      <c r="G189" s="109"/>
      <c r="H189" s="109"/>
      <c r="I189" s="109"/>
      <c r="J189" s="109"/>
      <c r="K189" s="109"/>
      <c r="L189" s="109"/>
      <c r="M189" s="109"/>
      <c r="N189" s="109"/>
      <c r="O189" s="109"/>
      <c r="P189" s="108"/>
      <c r="Q189" s="108"/>
      <c r="R189" s="109"/>
      <c r="S189" s="109"/>
    </row>
    <row r="190" spans="2:25" ht="29.25" customHeight="1" thickTop="1">
      <c r="B190" s="431" t="s">
        <v>61</v>
      </c>
      <c r="C190" s="377" t="s">
        <v>62</v>
      </c>
      <c r="D190" s="378"/>
      <c r="E190" s="434"/>
      <c r="F190" s="368" t="s">
        <v>63</v>
      </c>
      <c r="G190" s="353" t="s">
        <v>64</v>
      </c>
      <c r="H190" s="354"/>
      <c r="I190" s="368" t="s">
        <v>65</v>
      </c>
      <c r="J190" s="368" t="s">
        <v>66</v>
      </c>
      <c r="K190" s="368" t="s">
        <v>67</v>
      </c>
      <c r="L190" s="368" t="s">
        <v>68</v>
      </c>
      <c r="M190" s="395" t="s">
        <v>69</v>
      </c>
      <c r="N190" s="396"/>
      <c r="O190" s="395" t="s">
        <v>70</v>
      </c>
      <c r="P190" s="397"/>
      <c r="Q190" s="396"/>
      <c r="R190" s="405" t="s">
        <v>71</v>
      </c>
      <c r="S190" s="109"/>
    </row>
    <row r="191" spans="2:25" ht="14.25" customHeight="1">
      <c r="B191" s="440"/>
      <c r="C191" s="445"/>
      <c r="D191" s="446"/>
      <c r="E191" s="435"/>
      <c r="F191" s="376"/>
      <c r="G191" s="404" t="s">
        <v>72</v>
      </c>
      <c r="H191" s="404" t="s">
        <v>73</v>
      </c>
      <c r="I191" s="376"/>
      <c r="J191" s="376"/>
      <c r="K191" s="376"/>
      <c r="L191" s="376"/>
      <c r="M191" s="404" t="s">
        <v>16</v>
      </c>
      <c r="N191" s="404" t="s">
        <v>15</v>
      </c>
      <c r="O191" s="404" t="s">
        <v>16</v>
      </c>
      <c r="P191" s="398" t="s">
        <v>15</v>
      </c>
      <c r="Q191" s="425"/>
      <c r="R191" s="406"/>
      <c r="S191" s="109"/>
    </row>
    <row r="192" spans="2:25">
      <c r="B192" s="441"/>
      <c r="C192" s="447"/>
      <c r="D192" s="448"/>
      <c r="E192" s="436"/>
      <c r="F192" s="400"/>
      <c r="G192" s="400"/>
      <c r="H192" s="400"/>
      <c r="I192" s="400"/>
      <c r="J192" s="400"/>
      <c r="K192" s="400"/>
      <c r="L192" s="400"/>
      <c r="M192" s="400"/>
      <c r="N192" s="400"/>
      <c r="O192" s="400"/>
      <c r="P192" s="187" t="s">
        <v>74</v>
      </c>
      <c r="Q192" s="192" t="s">
        <v>18</v>
      </c>
      <c r="R192" s="451"/>
      <c r="S192" s="109"/>
    </row>
    <row r="193" spans="2:19">
      <c r="B193" s="118">
        <v>1</v>
      </c>
      <c r="C193" s="344">
        <v>2</v>
      </c>
      <c r="D193" s="345"/>
      <c r="E193" s="346"/>
      <c r="F193" s="120">
        <v>3</v>
      </c>
      <c r="G193" s="121">
        <v>4</v>
      </c>
      <c r="H193" s="121">
        <v>5</v>
      </c>
      <c r="I193" s="121">
        <v>6</v>
      </c>
      <c r="J193" s="121">
        <v>7</v>
      </c>
      <c r="K193" s="121">
        <v>8</v>
      </c>
      <c r="L193" s="121">
        <v>9</v>
      </c>
      <c r="M193" s="121">
        <v>10</v>
      </c>
      <c r="N193" s="121">
        <v>11</v>
      </c>
      <c r="O193" s="121">
        <v>12</v>
      </c>
      <c r="P193" s="121">
        <v>13</v>
      </c>
      <c r="Q193" s="119">
        <v>14</v>
      </c>
      <c r="R193" s="158">
        <v>15</v>
      </c>
      <c r="S193" s="109"/>
    </row>
    <row r="194" spans="2:19" ht="26.45" customHeight="1">
      <c r="B194" s="186">
        <v>1</v>
      </c>
      <c r="C194" s="422" t="s">
        <v>126</v>
      </c>
      <c r="D194" s="423"/>
      <c r="E194" s="424"/>
      <c r="F194" s="123"/>
      <c r="G194" s="358" t="s">
        <v>76</v>
      </c>
      <c r="H194" s="358" t="s">
        <v>77</v>
      </c>
      <c r="I194" s="188">
        <v>1800000</v>
      </c>
      <c r="J194" s="189" t="s">
        <v>78</v>
      </c>
      <c r="K194" s="190" t="s">
        <v>78</v>
      </c>
      <c r="L194" s="134">
        <f>I194/I199*100</f>
        <v>38.461538461538467</v>
      </c>
      <c r="M194" s="135">
        <f>P194/I194*100</f>
        <v>0</v>
      </c>
      <c r="N194" s="136">
        <f>P194/I194</f>
        <v>0</v>
      </c>
      <c r="O194" s="136">
        <f>L194*M194/100</f>
        <v>0</v>
      </c>
      <c r="P194" s="188"/>
      <c r="Q194" s="159">
        <f>L194*M194/100</f>
        <v>0</v>
      </c>
      <c r="R194" s="160">
        <f>I194-P194</f>
        <v>1800000</v>
      </c>
      <c r="S194" s="109"/>
    </row>
    <row r="195" spans="2:19" ht="15.75" customHeight="1">
      <c r="B195" s="186">
        <v>2</v>
      </c>
      <c r="C195" s="422" t="s">
        <v>126</v>
      </c>
      <c r="D195" s="423"/>
      <c r="E195" s="424"/>
      <c r="F195" s="123"/>
      <c r="G195" s="401"/>
      <c r="H195" s="401"/>
      <c r="I195" s="188">
        <v>2880000</v>
      </c>
      <c r="J195" s="189"/>
      <c r="K195" s="189"/>
      <c r="L195" s="134">
        <f>I195/I199*100</f>
        <v>61.53846153846154</v>
      </c>
      <c r="M195" s="135"/>
      <c r="N195" s="136"/>
      <c r="O195" s="136"/>
      <c r="P195" s="188"/>
      <c r="Q195" s="159"/>
      <c r="R195" s="160">
        <f>I195-P195</f>
        <v>2880000</v>
      </c>
      <c r="S195" s="109"/>
    </row>
    <row r="196" spans="2:19" ht="26.45" customHeight="1">
      <c r="B196" s="122"/>
      <c r="C196" s="116"/>
      <c r="D196" s="109"/>
      <c r="E196" s="117"/>
      <c r="F196" s="123"/>
      <c r="G196" s="401"/>
      <c r="H196" s="401"/>
      <c r="I196" s="131"/>
      <c r="J196" s="132"/>
      <c r="K196" s="137"/>
      <c r="L196" s="134"/>
      <c r="M196" s="135"/>
      <c r="N196" s="136"/>
      <c r="O196" s="136"/>
      <c r="P196" s="131"/>
      <c r="Q196" s="159"/>
      <c r="R196" s="160"/>
      <c r="S196" s="109"/>
    </row>
    <row r="197" spans="2:19" ht="15" hidden="1" customHeight="1">
      <c r="B197" s="122"/>
      <c r="C197" s="116"/>
      <c r="D197" s="109"/>
      <c r="E197" s="117"/>
      <c r="F197" s="123"/>
      <c r="G197" s="401"/>
      <c r="H197" s="401"/>
      <c r="I197" s="131"/>
      <c r="J197" s="132"/>
      <c r="K197" s="137"/>
      <c r="L197" s="134"/>
      <c r="M197" s="135"/>
      <c r="N197" s="136"/>
      <c r="O197" s="136"/>
      <c r="P197" s="131"/>
      <c r="Q197" s="159"/>
      <c r="R197" s="160"/>
      <c r="S197" s="109"/>
    </row>
    <row r="198" spans="2:19" ht="15" hidden="1" customHeight="1">
      <c r="B198" s="167"/>
      <c r="C198" s="426"/>
      <c r="D198" s="427"/>
      <c r="E198" s="428"/>
      <c r="F198" s="123"/>
      <c r="G198" s="359"/>
      <c r="H198" s="359"/>
      <c r="I198" s="131"/>
      <c r="J198" s="132"/>
      <c r="K198" s="137"/>
      <c r="L198" s="191"/>
      <c r="M198" s="135"/>
      <c r="N198" s="136"/>
      <c r="O198" s="136"/>
      <c r="P198" s="131"/>
      <c r="Q198" s="159"/>
      <c r="R198" s="160"/>
      <c r="S198" s="109"/>
    </row>
    <row r="199" spans="2:19" ht="21" thickBot="1">
      <c r="B199" s="363" t="s">
        <v>80</v>
      </c>
      <c r="C199" s="364"/>
      <c r="D199" s="364"/>
      <c r="E199" s="364"/>
      <c r="F199" s="364"/>
      <c r="G199" s="364"/>
      <c r="H199" s="365"/>
      <c r="I199" s="140">
        <f>SUM(I194:I198)</f>
        <v>4680000</v>
      </c>
      <c r="J199" s="141" t="s">
        <v>81</v>
      </c>
      <c r="K199" s="142"/>
      <c r="L199" s="143">
        <f>SUM(L194:L198)</f>
        <v>100</v>
      </c>
      <c r="M199" s="153"/>
      <c r="N199" s="143">
        <f>SUM(N194:N198)</f>
        <v>0</v>
      </c>
      <c r="O199" s="143">
        <f>SUM(O194:O198)</f>
        <v>0</v>
      </c>
      <c r="P199" s="154">
        <f>SUM(P194:P198)</f>
        <v>0</v>
      </c>
      <c r="Q199" s="163">
        <f>SUM(Q194:Q198)</f>
        <v>0</v>
      </c>
      <c r="R199" s="164">
        <f>SUM(R194:R198)</f>
        <v>4680000</v>
      </c>
      <c r="S199" s="109"/>
    </row>
    <row r="200" spans="2:19" ht="15.75" thickTop="1">
      <c r="B200" s="109"/>
      <c r="C200" s="109"/>
      <c r="D200" s="109"/>
      <c r="E200" s="109"/>
      <c r="F200" s="108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</row>
    <row r="201" spans="2:19">
      <c r="B201" s="109"/>
      <c r="C201" s="109"/>
      <c r="D201" s="109"/>
      <c r="E201" s="109"/>
      <c r="F201" s="108"/>
      <c r="G201" s="109"/>
      <c r="H201" s="109"/>
      <c r="I201" s="146"/>
      <c r="J201" s="109"/>
      <c r="K201" s="109"/>
      <c r="L201" s="109"/>
      <c r="M201" s="109"/>
      <c r="N201" s="109"/>
      <c r="O201" s="128"/>
      <c r="P201" s="128" t="str">
        <f>P145</f>
        <v>Polebunging, 28 Maret 2025</v>
      </c>
      <c r="Q201" s="109"/>
      <c r="R201" s="109"/>
      <c r="S201" s="109"/>
    </row>
    <row r="202" spans="2:19">
      <c r="B202" s="109"/>
      <c r="C202" s="109"/>
      <c r="D202" s="109"/>
      <c r="E202" s="109"/>
      <c r="F202" s="108"/>
      <c r="G202" s="109"/>
      <c r="H202" s="109"/>
      <c r="I202" s="109"/>
      <c r="J202" s="109"/>
      <c r="K202" s="109"/>
      <c r="L202" s="109"/>
      <c r="M202" s="109"/>
      <c r="N202" s="109"/>
      <c r="O202" s="147"/>
      <c r="P202" s="147" t="s">
        <v>83</v>
      </c>
      <c r="Q202" s="109"/>
      <c r="R202" s="109"/>
      <c r="S202" s="109"/>
    </row>
    <row r="203" spans="2:19">
      <c r="B203" s="108"/>
      <c r="C203" s="109"/>
      <c r="D203" s="109"/>
      <c r="E203" s="109"/>
      <c r="F203" s="108"/>
      <c r="G203" s="109"/>
      <c r="H203" s="109"/>
      <c r="I203" s="146"/>
      <c r="J203" s="109"/>
      <c r="K203" s="109"/>
      <c r="L203" s="109"/>
      <c r="M203" s="109"/>
      <c r="N203" s="109"/>
      <c r="O203" s="147"/>
      <c r="P203" s="147"/>
      <c r="Q203" s="109"/>
      <c r="R203" s="109"/>
      <c r="S203" s="109"/>
    </row>
    <row r="204" spans="2:19">
      <c r="B204" s="109"/>
      <c r="C204" s="109"/>
      <c r="D204" s="109"/>
      <c r="E204" s="109"/>
      <c r="F204" s="108"/>
      <c r="G204" s="109"/>
      <c r="H204" s="109"/>
      <c r="I204" s="109"/>
      <c r="J204" s="109"/>
      <c r="K204" s="109"/>
      <c r="L204" s="109"/>
      <c r="M204" s="109"/>
      <c r="N204" s="109"/>
      <c r="O204" s="147"/>
      <c r="P204" s="147"/>
      <c r="Q204" s="109"/>
      <c r="R204" s="109"/>
      <c r="S204" s="109"/>
    </row>
    <row r="205" spans="2:19">
      <c r="B205" s="109"/>
      <c r="C205" s="109"/>
      <c r="D205" s="109"/>
      <c r="E205" s="109"/>
      <c r="F205" s="108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</row>
    <row r="206" spans="2:19">
      <c r="B206" s="109"/>
      <c r="C206" s="109"/>
      <c r="D206" s="109"/>
      <c r="E206" s="109"/>
      <c r="F206" s="108"/>
      <c r="G206" s="109"/>
      <c r="H206" s="109"/>
      <c r="I206" s="109"/>
      <c r="J206" s="109"/>
      <c r="K206" s="109"/>
      <c r="L206" s="109"/>
      <c r="M206" s="109"/>
      <c r="N206" s="109"/>
      <c r="O206" s="148"/>
      <c r="P206" s="148" t="s">
        <v>127</v>
      </c>
      <c r="Q206" s="109"/>
      <c r="R206" s="109"/>
      <c r="S206" s="109"/>
    </row>
    <row r="207" spans="2:19">
      <c r="B207" s="109"/>
      <c r="C207" s="109"/>
      <c r="D207" s="109"/>
      <c r="E207" s="109"/>
      <c r="F207" s="108"/>
      <c r="G207" s="109"/>
      <c r="H207" s="109"/>
      <c r="I207" s="109"/>
      <c r="J207" s="109"/>
      <c r="K207" s="109"/>
      <c r="L207" s="109"/>
      <c r="M207" s="109"/>
      <c r="N207" s="109"/>
      <c r="O207" s="128"/>
      <c r="P207" s="277" t="s">
        <v>128</v>
      </c>
      <c r="Q207" s="109"/>
      <c r="R207" s="109"/>
      <c r="S207" s="109"/>
    </row>
    <row r="208" spans="2:19">
      <c r="B208" s="105" t="s">
        <v>47</v>
      </c>
      <c r="C208" s="106"/>
      <c r="D208" s="106"/>
      <c r="E208" s="107"/>
      <c r="F208" s="108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</row>
    <row r="209" spans="2:19">
      <c r="B209" s="110" t="s">
        <v>48</v>
      </c>
      <c r="C209" s="111"/>
      <c r="D209" s="111"/>
      <c r="E209" s="112"/>
      <c r="F209" s="108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09"/>
    </row>
    <row r="210" spans="2:19" ht="16.5">
      <c r="B210" s="109"/>
      <c r="C210" s="109"/>
      <c r="D210" s="109"/>
      <c r="E210" s="109"/>
      <c r="F210" s="108"/>
      <c r="G210" s="109"/>
      <c r="H210" s="407" t="s">
        <v>49</v>
      </c>
      <c r="I210" s="407"/>
      <c r="J210" s="407"/>
      <c r="K210" s="407"/>
      <c r="L210" s="113"/>
      <c r="M210" s="113"/>
      <c r="N210" s="109"/>
      <c r="O210" s="109"/>
      <c r="P210" s="109"/>
      <c r="Q210" s="109"/>
      <c r="R210" s="109"/>
      <c r="S210" s="109"/>
    </row>
    <row r="211" spans="2:19" ht="16.5">
      <c r="B211" s="109"/>
      <c r="C211" s="109"/>
      <c r="D211" s="109"/>
      <c r="E211" s="109"/>
      <c r="F211" s="108"/>
      <c r="G211" s="109"/>
      <c r="H211" s="407" t="s">
        <v>50</v>
      </c>
      <c r="I211" s="407"/>
      <c r="J211" s="407"/>
      <c r="K211" s="407"/>
      <c r="L211" s="113"/>
      <c r="M211" s="113"/>
      <c r="N211" s="109"/>
      <c r="O211" s="109"/>
      <c r="P211" s="109"/>
      <c r="Q211" s="109"/>
      <c r="R211" s="109"/>
      <c r="S211" s="109"/>
    </row>
    <row r="212" spans="2:19" ht="16.5">
      <c r="B212" s="109"/>
      <c r="C212" s="109"/>
      <c r="D212" s="109"/>
      <c r="E212" s="109"/>
      <c r="F212" s="108"/>
      <c r="G212" s="109"/>
      <c r="H212" s="407" t="s">
        <v>247</v>
      </c>
      <c r="I212" s="407"/>
      <c r="J212" s="407"/>
      <c r="K212" s="407"/>
      <c r="L212" s="113"/>
      <c r="M212" s="113"/>
      <c r="N212" s="109"/>
      <c r="O212" s="109"/>
      <c r="P212" s="109"/>
      <c r="Q212" s="109"/>
      <c r="R212" s="109"/>
      <c r="S212" s="109"/>
    </row>
    <row r="213" spans="2:19" ht="16.5">
      <c r="B213" s="114" t="s">
        <v>52</v>
      </c>
      <c r="C213" s="114"/>
      <c r="D213" s="115" t="s">
        <v>3</v>
      </c>
      <c r="E213" s="109" t="s">
        <v>53</v>
      </c>
      <c r="F213" s="108"/>
      <c r="G213" s="109"/>
      <c r="H213" s="113"/>
      <c r="I213" s="113"/>
      <c r="J213" s="113"/>
      <c r="K213" s="113"/>
      <c r="L213" s="113"/>
      <c r="M213" s="113"/>
      <c r="N213" s="114"/>
      <c r="O213" s="114"/>
      <c r="P213" s="109"/>
      <c r="Q213" s="109"/>
      <c r="R213" s="109"/>
      <c r="S213" s="109"/>
    </row>
    <row r="214" spans="2:19" ht="16.5">
      <c r="B214" s="184" t="s">
        <v>54</v>
      </c>
      <c r="C214" s="114"/>
      <c r="D214" s="115" t="s">
        <v>3</v>
      </c>
      <c r="E214" s="109" t="s">
        <v>24</v>
      </c>
      <c r="F214" s="108"/>
      <c r="G214" s="109"/>
      <c r="H214" s="113"/>
      <c r="I214" s="113"/>
      <c r="J214" s="113"/>
      <c r="K214" s="113"/>
      <c r="L214" s="113"/>
      <c r="M214" s="113"/>
      <c r="N214" s="114"/>
      <c r="O214" s="114"/>
      <c r="P214" s="109"/>
      <c r="Q214" s="109"/>
      <c r="R214" s="109"/>
      <c r="S214" s="109"/>
    </row>
    <row r="215" spans="2:19" ht="16.5">
      <c r="B215" s="184" t="s">
        <v>56</v>
      </c>
      <c r="C215" s="184"/>
      <c r="D215" s="185" t="s">
        <v>3</v>
      </c>
      <c r="E215" s="421" t="s">
        <v>129</v>
      </c>
      <c r="F215" s="421"/>
      <c r="G215" s="421"/>
      <c r="H215" s="113"/>
      <c r="I215" s="113"/>
      <c r="J215" s="113"/>
      <c r="K215" s="113"/>
      <c r="L215" s="113"/>
      <c r="M215" s="109"/>
      <c r="N215" s="109"/>
      <c r="O215" s="109"/>
      <c r="P215" s="114"/>
      <c r="Q215" s="114"/>
      <c r="R215" s="109"/>
      <c r="S215" s="109"/>
    </row>
    <row r="216" spans="2:19">
      <c r="B216" s="114" t="s">
        <v>58</v>
      </c>
      <c r="C216" s="114"/>
      <c r="D216" s="115" t="s">
        <v>3</v>
      </c>
      <c r="E216" s="109" t="str">
        <f>E186</f>
        <v>Administrasi Umum Perangkat Daerah</v>
      </c>
      <c r="F216" s="108"/>
      <c r="G216" s="109"/>
      <c r="H216" s="109"/>
      <c r="I216" s="109"/>
      <c r="J216" s="109"/>
      <c r="K216" s="109"/>
      <c r="L216" s="109"/>
      <c r="M216" s="109"/>
      <c r="N216" s="109" t="str">
        <f>N42</f>
        <v>Keadaan Bulan Maret 2025</v>
      </c>
      <c r="O216" s="109"/>
      <c r="P216" s="109"/>
      <c r="Q216" s="109"/>
      <c r="R216" s="109"/>
      <c r="S216" s="109"/>
    </row>
    <row r="217" spans="2:19" ht="15.75" thickBot="1">
      <c r="B217" s="114"/>
      <c r="C217" s="114"/>
      <c r="D217" s="114"/>
      <c r="E217" s="109"/>
      <c r="F217" s="108"/>
      <c r="G217" s="109"/>
      <c r="H217" s="109"/>
      <c r="I217" s="109"/>
      <c r="J217" s="109"/>
      <c r="K217" s="109"/>
      <c r="L217" s="109"/>
      <c r="M217" s="109"/>
      <c r="N217" s="109"/>
      <c r="O217" s="109"/>
      <c r="P217" s="108"/>
      <c r="Q217" s="108"/>
      <c r="R217" s="109"/>
      <c r="S217" s="109"/>
    </row>
    <row r="218" spans="2:19" ht="29.25" customHeight="1" thickTop="1">
      <c r="B218" s="431" t="s">
        <v>61</v>
      </c>
      <c r="C218" s="377" t="s">
        <v>62</v>
      </c>
      <c r="D218" s="378"/>
      <c r="E218" s="379"/>
      <c r="F218" s="434" t="s">
        <v>63</v>
      </c>
      <c r="G218" s="353" t="s">
        <v>64</v>
      </c>
      <c r="H218" s="354"/>
      <c r="I218" s="368" t="s">
        <v>65</v>
      </c>
      <c r="J218" s="368" t="s">
        <v>66</v>
      </c>
      <c r="K218" s="368" t="s">
        <v>67</v>
      </c>
      <c r="L218" s="368" t="s">
        <v>68</v>
      </c>
      <c r="M218" s="395" t="s">
        <v>69</v>
      </c>
      <c r="N218" s="396"/>
      <c r="O218" s="395" t="s">
        <v>70</v>
      </c>
      <c r="P218" s="397"/>
      <c r="Q218" s="397"/>
      <c r="R218" s="405" t="s">
        <v>71</v>
      </c>
      <c r="S218" s="109"/>
    </row>
    <row r="219" spans="2:19">
      <c r="B219" s="432"/>
      <c r="C219" s="380"/>
      <c r="D219" s="381"/>
      <c r="E219" s="382"/>
      <c r="F219" s="435"/>
      <c r="G219" s="376" t="s">
        <v>72</v>
      </c>
      <c r="H219" s="376" t="s">
        <v>73</v>
      </c>
      <c r="I219" s="369"/>
      <c r="J219" s="376"/>
      <c r="K219" s="376"/>
      <c r="L219" s="402"/>
      <c r="M219" s="376" t="s">
        <v>16</v>
      </c>
      <c r="N219" s="404" t="s">
        <v>15</v>
      </c>
      <c r="O219" s="404" t="s">
        <v>16</v>
      </c>
      <c r="P219" s="398" t="s">
        <v>15</v>
      </c>
      <c r="Q219" s="399"/>
      <c r="R219" s="406"/>
      <c r="S219" s="109"/>
    </row>
    <row r="220" spans="2:19">
      <c r="B220" s="433"/>
      <c r="C220" s="383"/>
      <c r="D220" s="384"/>
      <c r="E220" s="385"/>
      <c r="F220" s="436"/>
      <c r="G220" s="400"/>
      <c r="H220" s="400"/>
      <c r="I220" s="370"/>
      <c r="J220" s="400"/>
      <c r="K220" s="400"/>
      <c r="L220" s="403"/>
      <c r="M220" s="370"/>
      <c r="N220" s="400"/>
      <c r="O220" s="400"/>
      <c r="P220" s="187" t="s">
        <v>74</v>
      </c>
      <c r="Q220" s="192" t="s">
        <v>18</v>
      </c>
      <c r="R220" s="406"/>
      <c r="S220" s="109"/>
    </row>
    <row r="221" spans="2:19">
      <c r="B221" s="118">
        <v>1</v>
      </c>
      <c r="C221" s="344">
        <v>2</v>
      </c>
      <c r="D221" s="345"/>
      <c r="E221" s="346"/>
      <c r="F221" s="120">
        <v>3</v>
      </c>
      <c r="G221" s="121">
        <v>4</v>
      </c>
      <c r="H221" s="121">
        <v>5</v>
      </c>
      <c r="I221" s="121">
        <v>6</v>
      </c>
      <c r="J221" s="121">
        <v>7</v>
      </c>
      <c r="K221" s="121">
        <v>8</v>
      </c>
      <c r="L221" s="121">
        <v>9</v>
      </c>
      <c r="M221" s="121">
        <v>10</v>
      </c>
      <c r="N221" s="121">
        <v>11</v>
      </c>
      <c r="O221" s="121">
        <v>12</v>
      </c>
      <c r="P221" s="121">
        <v>13</v>
      </c>
      <c r="Q221" s="119">
        <v>14</v>
      </c>
      <c r="R221" s="158">
        <v>15</v>
      </c>
      <c r="S221" s="109"/>
    </row>
    <row r="222" spans="2:19">
      <c r="B222" s="186">
        <v>1</v>
      </c>
      <c r="C222" s="422" t="s">
        <v>252</v>
      </c>
      <c r="D222" s="423"/>
      <c r="E222" s="424"/>
      <c r="F222" s="123"/>
      <c r="G222" s="358" t="s">
        <v>76</v>
      </c>
      <c r="H222" s="358" t="s">
        <v>77</v>
      </c>
      <c r="I222" s="188">
        <v>19467000</v>
      </c>
      <c r="J222" s="189" t="s">
        <v>78</v>
      </c>
      <c r="K222" s="190" t="s">
        <v>78</v>
      </c>
      <c r="L222" s="134">
        <f>I222/I225*100</f>
        <v>27.625697134829068</v>
      </c>
      <c r="M222" s="135">
        <f>P222/I222*100</f>
        <v>0</v>
      </c>
      <c r="N222" s="136">
        <f>P222/I222</f>
        <v>0</v>
      </c>
      <c r="O222" s="136">
        <f>L222*M222/100</f>
        <v>0</v>
      </c>
      <c r="P222" s="188"/>
      <c r="Q222" s="159">
        <f>L222*M222/100</f>
        <v>0</v>
      </c>
      <c r="R222" s="160">
        <f>I222-P222</f>
        <v>19467000</v>
      </c>
      <c r="S222" s="109"/>
    </row>
    <row r="223" spans="2:19">
      <c r="B223" s="122">
        <v>2</v>
      </c>
      <c r="C223" s="116" t="s">
        <v>89</v>
      </c>
      <c r="D223" s="109"/>
      <c r="E223" s="117"/>
      <c r="F223" s="123"/>
      <c r="G223" s="401"/>
      <c r="H223" s="401"/>
      <c r="I223" s="131">
        <v>51000000</v>
      </c>
      <c r="J223" s="132"/>
      <c r="K223" s="137"/>
      <c r="L223" s="134">
        <f>I223/I225*100</f>
        <v>72.374302865170932</v>
      </c>
      <c r="M223" s="135">
        <f>P223/I223*100</f>
        <v>4.4117647058823533</v>
      </c>
      <c r="N223" s="136">
        <f>P223/I223</f>
        <v>4.4117647058823532E-2</v>
      </c>
      <c r="O223" s="136">
        <f>L223*M223/100</f>
        <v>3.1929839499340118</v>
      </c>
      <c r="P223" s="131">
        <v>2250000</v>
      </c>
      <c r="Q223" s="159">
        <f>L223*M223/100</f>
        <v>3.1929839499340118</v>
      </c>
      <c r="R223" s="160">
        <f t="shared" ref="R223" si="14">I223-P223</f>
        <v>48750000</v>
      </c>
      <c r="S223" s="109"/>
    </row>
    <row r="224" spans="2:19">
      <c r="B224" s="167"/>
      <c r="C224" s="413"/>
      <c r="D224" s="414"/>
      <c r="E224" s="415"/>
      <c r="F224" s="123"/>
      <c r="G224" s="401"/>
      <c r="H224" s="401"/>
      <c r="I224" s="131"/>
      <c r="J224" s="132"/>
      <c r="K224" s="137"/>
      <c r="L224" s="191"/>
      <c r="M224" s="135"/>
      <c r="N224" s="136"/>
      <c r="O224" s="136"/>
      <c r="P224" s="131"/>
      <c r="Q224" s="159">
        <f t="shared" ref="Q224" si="15">L224*M224/100</f>
        <v>0</v>
      </c>
      <c r="R224" s="160"/>
      <c r="S224" s="109"/>
    </row>
    <row r="225" spans="2:19" ht="21" thickBot="1">
      <c r="B225" s="363" t="s">
        <v>80</v>
      </c>
      <c r="C225" s="364"/>
      <c r="D225" s="364"/>
      <c r="E225" s="364"/>
      <c r="F225" s="364"/>
      <c r="G225" s="364"/>
      <c r="H225" s="365"/>
      <c r="I225" s="140">
        <f>SUM(I222:I224)</f>
        <v>70467000</v>
      </c>
      <c r="J225" s="141" t="s">
        <v>81</v>
      </c>
      <c r="K225" s="142"/>
      <c r="L225" s="143">
        <f>SUM(L222:L224)</f>
        <v>100</v>
      </c>
      <c r="M225" s="153"/>
      <c r="N225" s="143">
        <f>SUM(N222:N224)</f>
        <v>4.4117647058823532E-2</v>
      </c>
      <c r="O225" s="143">
        <f>SUM(O222:O224)</f>
        <v>3.1929839499340118</v>
      </c>
      <c r="P225" s="154">
        <f>SUM(P222:P224)</f>
        <v>2250000</v>
      </c>
      <c r="Q225" s="163">
        <f>SUM(Q222:Q224)</f>
        <v>3.1929839499340118</v>
      </c>
      <c r="R225" s="164">
        <f>SUM(R222:R224)</f>
        <v>68217000</v>
      </c>
      <c r="S225" s="109"/>
    </row>
    <row r="226" spans="2:19" ht="15.75" thickTop="1">
      <c r="B226" s="109"/>
      <c r="C226" s="109"/>
      <c r="D226" s="109"/>
      <c r="E226" s="109"/>
      <c r="F226" s="108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  <c r="S226" s="109"/>
    </row>
    <row r="227" spans="2:19">
      <c r="B227" s="109"/>
      <c r="C227" s="109"/>
      <c r="D227" s="109"/>
      <c r="E227" s="109"/>
      <c r="F227" s="108"/>
      <c r="G227" s="109"/>
      <c r="H227" s="109"/>
      <c r="I227" s="146"/>
      <c r="J227" s="109"/>
      <c r="K227" s="109"/>
      <c r="L227" s="109"/>
      <c r="M227" s="109"/>
      <c r="N227" s="109"/>
      <c r="O227" s="128"/>
      <c r="P227" s="128" t="str">
        <f>P201</f>
        <v>Polebunging, 28 Maret 2025</v>
      </c>
      <c r="Q227" s="109"/>
      <c r="R227" s="109"/>
      <c r="S227" s="109"/>
    </row>
    <row r="228" spans="2:19">
      <c r="B228" s="109"/>
      <c r="C228" s="109"/>
      <c r="D228" s="109"/>
      <c r="E228" s="109"/>
      <c r="F228" s="108"/>
      <c r="G228" s="109"/>
      <c r="H228" s="109"/>
      <c r="I228" s="146"/>
      <c r="J228" s="109"/>
      <c r="K228" s="109"/>
      <c r="L228" s="109"/>
      <c r="M228" s="109"/>
      <c r="N228" s="109"/>
      <c r="O228" s="147"/>
      <c r="P228" s="147" t="s">
        <v>83</v>
      </c>
      <c r="Q228" s="109"/>
      <c r="R228" s="109"/>
      <c r="S228" s="109"/>
    </row>
    <row r="229" spans="2:19">
      <c r="B229" s="109"/>
      <c r="C229" s="109"/>
      <c r="D229" s="109"/>
      <c r="E229" s="109"/>
      <c r="F229" s="108"/>
      <c r="G229" s="109"/>
      <c r="H229" s="109"/>
      <c r="I229" s="146"/>
      <c r="J229" s="109"/>
      <c r="K229" s="109"/>
      <c r="L229" s="109"/>
      <c r="M229" s="109"/>
      <c r="N229" s="109"/>
      <c r="O229" s="147"/>
      <c r="P229" s="147"/>
      <c r="Q229" s="109"/>
      <c r="R229" s="109"/>
      <c r="S229" s="109"/>
    </row>
    <row r="230" spans="2:19">
      <c r="B230" s="109"/>
      <c r="C230" s="109"/>
      <c r="D230" s="109"/>
      <c r="E230" s="109"/>
      <c r="F230" s="108"/>
      <c r="G230" s="109"/>
      <c r="H230" s="109"/>
      <c r="I230" s="109"/>
      <c r="J230" s="109"/>
      <c r="K230" s="109"/>
      <c r="L230" s="109"/>
      <c r="M230" s="109"/>
      <c r="N230" s="109"/>
      <c r="O230" s="147"/>
      <c r="P230" s="147"/>
      <c r="Q230" s="109"/>
      <c r="R230" s="109"/>
      <c r="S230" s="109"/>
    </row>
    <row r="231" spans="2:19">
      <c r="B231" s="109"/>
      <c r="C231" s="109"/>
      <c r="D231" s="109"/>
      <c r="E231" s="109"/>
      <c r="F231" s="108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  <c r="R231" s="109"/>
      <c r="S231" s="109"/>
    </row>
    <row r="232" spans="2:19">
      <c r="B232" s="109"/>
      <c r="C232" s="109"/>
      <c r="D232" s="109"/>
      <c r="E232" s="109"/>
      <c r="F232" s="108"/>
      <c r="G232" s="109"/>
      <c r="H232" s="109"/>
      <c r="I232" s="109"/>
      <c r="J232" s="109"/>
      <c r="K232" s="109"/>
      <c r="L232" s="109"/>
      <c r="M232" s="109"/>
      <c r="N232" s="109"/>
      <c r="O232" s="148"/>
      <c r="P232" s="148" t="s">
        <v>127</v>
      </c>
      <c r="Q232" s="109"/>
      <c r="R232" s="109"/>
      <c r="S232" s="109"/>
    </row>
    <row r="233" spans="2:19">
      <c r="B233" s="109"/>
      <c r="C233" s="109"/>
      <c r="D233" s="109"/>
      <c r="E233" s="109"/>
      <c r="F233" s="108"/>
      <c r="G233" s="109"/>
      <c r="H233" s="109"/>
      <c r="I233" s="109"/>
      <c r="J233" s="109"/>
      <c r="K233" s="109"/>
      <c r="L233" s="109"/>
      <c r="M233" s="109"/>
      <c r="N233" s="109"/>
      <c r="O233" s="128"/>
      <c r="P233" s="277" t="s">
        <v>128</v>
      </c>
      <c r="Q233" s="109"/>
      <c r="R233" s="109"/>
      <c r="S233" s="109"/>
    </row>
    <row r="234" spans="2:19">
      <c r="B234" s="105" t="s">
        <v>47</v>
      </c>
      <c r="C234" s="106"/>
      <c r="D234" s="106"/>
      <c r="E234" s="107"/>
      <c r="F234" s="108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  <c r="S234" s="109"/>
    </row>
    <row r="235" spans="2:19">
      <c r="B235" s="110" t="s">
        <v>48</v>
      </c>
      <c r="C235" s="111"/>
      <c r="D235" s="111"/>
      <c r="E235" s="112"/>
      <c r="F235" s="108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  <c r="R235" s="109"/>
      <c r="S235" s="109"/>
    </row>
    <row r="236" spans="2:19" ht="16.5">
      <c r="B236" s="109"/>
      <c r="C236" s="109"/>
      <c r="D236" s="109"/>
      <c r="E236" s="109"/>
      <c r="F236" s="108"/>
      <c r="G236" s="109"/>
      <c r="H236" s="407" t="s">
        <v>49</v>
      </c>
      <c r="I236" s="407"/>
      <c r="J236" s="407"/>
      <c r="K236" s="407"/>
      <c r="L236" s="113"/>
      <c r="M236" s="113"/>
      <c r="N236" s="109"/>
      <c r="O236" s="109"/>
      <c r="P236" s="109"/>
      <c r="Q236" s="109"/>
      <c r="R236" s="109"/>
      <c r="S236" s="109"/>
    </row>
    <row r="237" spans="2:19" ht="16.5">
      <c r="B237" s="109"/>
      <c r="C237" s="109"/>
      <c r="D237" s="109"/>
      <c r="E237" s="109"/>
      <c r="F237" s="108"/>
      <c r="G237" s="109"/>
      <c r="H237" s="407" t="s">
        <v>50</v>
      </c>
      <c r="I237" s="407"/>
      <c r="J237" s="407"/>
      <c r="K237" s="407"/>
      <c r="L237" s="113"/>
      <c r="M237" s="113"/>
      <c r="N237" s="109"/>
      <c r="O237" s="109"/>
      <c r="P237" s="109"/>
      <c r="Q237" s="109"/>
      <c r="R237" s="109"/>
      <c r="S237" s="109"/>
    </row>
    <row r="238" spans="2:19" ht="16.5">
      <c r="B238" s="109"/>
      <c r="C238" s="109"/>
      <c r="D238" s="109"/>
      <c r="E238" s="109"/>
      <c r="F238" s="108"/>
      <c r="G238" s="109"/>
      <c r="H238" s="407" t="s">
        <v>247</v>
      </c>
      <c r="I238" s="407"/>
      <c r="J238" s="407"/>
      <c r="K238" s="407"/>
      <c r="L238" s="113"/>
      <c r="M238" s="113"/>
      <c r="N238" s="109"/>
      <c r="O238" s="109"/>
      <c r="P238" s="109"/>
      <c r="Q238" s="109"/>
      <c r="R238" s="109"/>
      <c r="S238" s="109"/>
    </row>
    <row r="239" spans="2:19" ht="16.5">
      <c r="B239" s="114" t="s">
        <v>52</v>
      </c>
      <c r="C239" s="114"/>
      <c r="D239" s="115" t="s">
        <v>3</v>
      </c>
      <c r="E239" s="109" t="s">
        <v>53</v>
      </c>
      <c r="F239" s="108"/>
      <c r="G239" s="109"/>
      <c r="H239" s="113"/>
      <c r="I239" s="113"/>
      <c r="J239" s="113"/>
      <c r="K239" s="113"/>
      <c r="L239" s="113"/>
      <c r="M239" s="113"/>
      <c r="N239" s="114"/>
      <c r="O239" s="114"/>
      <c r="P239" s="109"/>
      <c r="Q239" s="109"/>
      <c r="R239" s="109"/>
      <c r="S239" s="109"/>
    </row>
    <row r="240" spans="2:19" ht="16.5">
      <c r="B240" s="184" t="s">
        <v>54</v>
      </c>
      <c r="C240" s="114"/>
      <c r="D240" s="115" t="s">
        <v>3</v>
      </c>
      <c r="E240" s="109" t="s">
        <v>28</v>
      </c>
      <c r="F240" s="108"/>
      <c r="G240" s="109"/>
      <c r="H240" s="113"/>
      <c r="I240" s="113"/>
      <c r="J240" s="113"/>
      <c r="K240" s="113"/>
      <c r="L240" s="113"/>
      <c r="M240" s="113"/>
      <c r="N240" s="114"/>
      <c r="O240" s="114"/>
      <c r="P240" s="109"/>
      <c r="Q240" s="109"/>
      <c r="R240" s="109"/>
      <c r="S240" s="109"/>
    </row>
    <row r="241" spans="2:22" ht="16.5">
      <c r="B241" s="184" t="s">
        <v>56</v>
      </c>
      <c r="C241" s="184"/>
      <c r="D241" s="185" t="s">
        <v>3</v>
      </c>
      <c r="E241" s="421" t="s">
        <v>130</v>
      </c>
      <c r="F241" s="421"/>
      <c r="G241" s="421"/>
      <c r="H241" s="113"/>
      <c r="I241" s="113"/>
      <c r="J241" s="113"/>
      <c r="K241" s="113"/>
      <c r="L241" s="113"/>
      <c r="M241" s="109"/>
      <c r="N241" s="109"/>
      <c r="O241" s="109"/>
      <c r="P241" s="114"/>
      <c r="Q241" s="114"/>
      <c r="R241" s="109"/>
      <c r="S241" s="109"/>
    </row>
    <row r="242" spans="2:22">
      <c r="B242" s="114" t="s">
        <v>58</v>
      </c>
      <c r="C242" s="114"/>
      <c r="D242" s="115" t="s">
        <v>3</v>
      </c>
      <c r="E242" s="109" t="s">
        <v>59</v>
      </c>
      <c r="F242" s="108"/>
      <c r="G242" s="109"/>
      <c r="H242" s="109"/>
      <c r="I242" s="109"/>
      <c r="J242" s="109"/>
      <c r="K242" s="109"/>
      <c r="L242" s="109"/>
      <c r="M242" s="109"/>
      <c r="N242" s="109" t="str">
        <f>N42</f>
        <v>Keadaan Bulan Maret 2025</v>
      </c>
      <c r="O242" s="109"/>
      <c r="P242" s="109"/>
      <c r="Q242" s="109"/>
      <c r="R242" s="109"/>
      <c r="S242" s="109"/>
    </row>
    <row r="243" spans="2:22" ht="15.75" thickBot="1">
      <c r="B243" s="114"/>
      <c r="C243" s="114"/>
      <c r="D243" s="114"/>
      <c r="E243" s="109"/>
      <c r="F243" s="108"/>
      <c r="G243" s="109"/>
      <c r="H243" s="109"/>
      <c r="I243" s="109"/>
      <c r="J243" s="109"/>
      <c r="K243" s="109"/>
      <c r="L243" s="109"/>
      <c r="M243" s="109"/>
      <c r="N243" s="109"/>
      <c r="O243" s="109"/>
      <c r="P243" s="108"/>
      <c r="Q243" s="108"/>
      <c r="R243" s="109"/>
      <c r="S243" s="109"/>
    </row>
    <row r="244" spans="2:22" ht="26.25" customHeight="1" thickTop="1">
      <c r="B244" s="431" t="s">
        <v>61</v>
      </c>
      <c r="C244" s="377" t="s">
        <v>62</v>
      </c>
      <c r="D244" s="378"/>
      <c r="E244" s="379"/>
      <c r="F244" s="434" t="s">
        <v>63</v>
      </c>
      <c r="G244" s="353" t="s">
        <v>64</v>
      </c>
      <c r="H244" s="354"/>
      <c r="I244" s="368" t="s">
        <v>65</v>
      </c>
      <c r="J244" s="368" t="s">
        <v>66</v>
      </c>
      <c r="K244" s="368" t="s">
        <v>67</v>
      </c>
      <c r="L244" s="368" t="s">
        <v>68</v>
      </c>
      <c r="M244" s="395" t="s">
        <v>69</v>
      </c>
      <c r="N244" s="396"/>
      <c r="O244" s="395" t="s">
        <v>70</v>
      </c>
      <c r="P244" s="397"/>
      <c r="Q244" s="397"/>
      <c r="R244" s="405" t="s">
        <v>71</v>
      </c>
      <c r="S244" s="109"/>
    </row>
    <row r="245" spans="2:22">
      <c r="B245" s="432"/>
      <c r="C245" s="380"/>
      <c r="D245" s="381"/>
      <c r="E245" s="382"/>
      <c r="F245" s="435"/>
      <c r="G245" s="376" t="s">
        <v>72</v>
      </c>
      <c r="H245" s="376" t="s">
        <v>73</v>
      </c>
      <c r="I245" s="369"/>
      <c r="J245" s="376"/>
      <c r="K245" s="376"/>
      <c r="L245" s="402"/>
      <c r="M245" s="376" t="s">
        <v>16</v>
      </c>
      <c r="N245" s="404" t="s">
        <v>15</v>
      </c>
      <c r="O245" s="404" t="s">
        <v>16</v>
      </c>
      <c r="P245" s="398" t="s">
        <v>15</v>
      </c>
      <c r="Q245" s="399"/>
      <c r="R245" s="406"/>
      <c r="S245" s="109"/>
    </row>
    <row r="246" spans="2:22">
      <c r="B246" s="433"/>
      <c r="C246" s="383"/>
      <c r="D246" s="384"/>
      <c r="E246" s="385"/>
      <c r="F246" s="436"/>
      <c r="G246" s="400"/>
      <c r="H246" s="400"/>
      <c r="I246" s="370"/>
      <c r="J246" s="400"/>
      <c r="K246" s="400"/>
      <c r="L246" s="403"/>
      <c r="M246" s="370"/>
      <c r="N246" s="400"/>
      <c r="O246" s="400"/>
      <c r="P246" s="187" t="s">
        <v>74</v>
      </c>
      <c r="Q246" s="192" t="s">
        <v>18</v>
      </c>
      <c r="R246" s="406"/>
      <c r="S246" s="109"/>
    </row>
    <row r="247" spans="2:22">
      <c r="B247" s="118">
        <v>1</v>
      </c>
      <c r="C247" s="344">
        <v>2</v>
      </c>
      <c r="D247" s="345"/>
      <c r="E247" s="346"/>
      <c r="F247" s="120">
        <v>3</v>
      </c>
      <c r="G247" s="121">
        <v>4</v>
      </c>
      <c r="H247" s="121">
        <v>5</v>
      </c>
      <c r="I247" s="121">
        <v>6</v>
      </c>
      <c r="J247" s="121">
        <v>7</v>
      </c>
      <c r="K247" s="121">
        <v>8</v>
      </c>
      <c r="L247" s="121">
        <v>9</v>
      </c>
      <c r="M247" s="121">
        <v>10</v>
      </c>
      <c r="N247" s="121">
        <v>11</v>
      </c>
      <c r="O247" s="121">
        <v>12</v>
      </c>
      <c r="P247" s="121">
        <v>13</v>
      </c>
      <c r="Q247" s="119">
        <v>14</v>
      </c>
      <c r="R247" s="158">
        <v>15</v>
      </c>
      <c r="S247" s="109"/>
    </row>
    <row r="248" spans="2:22">
      <c r="B248" s="186">
        <v>1</v>
      </c>
      <c r="C248" s="422" t="s">
        <v>75</v>
      </c>
      <c r="D248" s="423"/>
      <c r="E248" s="424"/>
      <c r="F248" s="123"/>
      <c r="G248" s="358" t="s">
        <v>76</v>
      </c>
      <c r="H248" s="358" t="s">
        <v>77</v>
      </c>
      <c r="I248" s="188">
        <v>14733100</v>
      </c>
      <c r="J248" s="189" t="s">
        <v>78</v>
      </c>
      <c r="K248" s="190" t="s">
        <v>78</v>
      </c>
      <c r="L248" s="134">
        <f>I248/I257*100</f>
        <v>6.7351375864115077</v>
      </c>
      <c r="M248" s="135">
        <f>P248/I248*100</f>
        <v>22.722984300656346</v>
      </c>
      <c r="N248" s="136">
        <f>P248/I248</f>
        <v>0.22722984300656346</v>
      </c>
      <c r="O248" s="136">
        <f>L248*M248/100</f>
        <v>1.5304242563878916</v>
      </c>
      <c r="P248" s="188">
        <v>3347800</v>
      </c>
      <c r="Q248" s="159">
        <f>L248*M248/100</f>
        <v>1.5304242563878916</v>
      </c>
      <c r="R248" s="160">
        <f>I248-P248</f>
        <v>11385300</v>
      </c>
      <c r="S248" s="109"/>
      <c r="T248" s="422" t="s">
        <v>75</v>
      </c>
      <c r="U248" s="423"/>
      <c r="V248" s="424"/>
    </row>
    <row r="249" spans="2:22">
      <c r="B249" s="122">
        <v>2</v>
      </c>
      <c r="C249" s="116" t="s">
        <v>87</v>
      </c>
      <c r="D249" s="109"/>
      <c r="E249" s="117"/>
      <c r="F249" s="123"/>
      <c r="G249" s="401"/>
      <c r="H249" s="401"/>
      <c r="I249" s="131">
        <v>20473000</v>
      </c>
      <c r="J249" s="132"/>
      <c r="K249" s="137"/>
      <c r="L249" s="134">
        <f>I249/I257*100</f>
        <v>9.3590942711719052</v>
      </c>
      <c r="M249" s="135">
        <f t="shared" ref="M249:M256" si="16">P249/I249*100</f>
        <v>16.519318126312704</v>
      </c>
      <c r="N249" s="136">
        <f t="shared" ref="N249:N256" si="17">P249/I249</f>
        <v>0.16519318126312704</v>
      </c>
      <c r="O249" s="136">
        <f t="shared" ref="O249:O256" si="18">L249*M249/100</f>
        <v>1.5460585563963942</v>
      </c>
      <c r="P249" s="131">
        <v>3382000</v>
      </c>
      <c r="Q249" s="159">
        <f t="shared" ref="Q249:Q256" si="19">L249*M249/100</f>
        <v>1.5460585563963942</v>
      </c>
      <c r="R249" s="160">
        <f t="shared" ref="R249:R256" si="20">I249-P249</f>
        <v>17091000</v>
      </c>
      <c r="S249" s="109"/>
      <c r="T249" s="116" t="s">
        <v>87</v>
      </c>
      <c r="U249" s="109"/>
      <c r="V249" s="117"/>
    </row>
    <row r="250" spans="2:22">
      <c r="B250" s="186">
        <v>3</v>
      </c>
      <c r="C250" s="116" t="s">
        <v>131</v>
      </c>
      <c r="D250" s="109"/>
      <c r="E250" s="117"/>
      <c r="F250" s="123"/>
      <c r="G250" s="401"/>
      <c r="H250" s="401"/>
      <c r="I250" s="131">
        <v>3766700</v>
      </c>
      <c r="J250" s="132"/>
      <c r="K250" s="137"/>
      <c r="L250" s="134">
        <f>I250/I257*100</f>
        <v>1.7219215743282965</v>
      </c>
      <c r="M250" s="135">
        <f t="shared" si="16"/>
        <v>0</v>
      </c>
      <c r="N250" s="136">
        <f t="shared" si="17"/>
        <v>0</v>
      </c>
      <c r="O250" s="136">
        <f t="shared" si="18"/>
        <v>0</v>
      </c>
      <c r="P250" s="131"/>
      <c r="Q250" s="159">
        <f t="shared" si="19"/>
        <v>0</v>
      </c>
      <c r="R250" s="160">
        <f t="shared" si="20"/>
        <v>3766700</v>
      </c>
      <c r="S250" s="109"/>
      <c r="T250" s="116" t="s">
        <v>131</v>
      </c>
      <c r="U250" s="109"/>
      <c r="V250" s="117"/>
    </row>
    <row r="251" spans="2:22">
      <c r="B251" s="122">
        <v>4</v>
      </c>
      <c r="C251" s="116" t="s">
        <v>88</v>
      </c>
      <c r="D251" s="109"/>
      <c r="E251" s="117"/>
      <c r="F251" s="123"/>
      <c r="G251" s="401"/>
      <c r="H251" s="401"/>
      <c r="I251" s="131">
        <v>18593000</v>
      </c>
      <c r="J251" s="132"/>
      <c r="K251" s="137"/>
      <c r="L251" s="134">
        <f>I251/I257*100</f>
        <v>8.4996649139793501</v>
      </c>
      <c r="M251" s="135">
        <f t="shared" si="16"/>
        <v>17.588339697735709</v>
      </c>
      <c r="N251" s="136">
        <f t="shared" si="17"/>
        <v>0.17588339697735708</v>
      </c>
      <c r="O251" s="136">
        <f t="shared" si="18"/>
        <v>1.4949499382399438</v>
      </c>
      <c r="P251" s="131">
        <v>3270200</v>
      </c>
      <c r="Q251" s="159">
        <f t="shared" si="19"/>
        <v>1.4949499382399438</v>
      </c>
      <c r="R251" s="160">
        <f t="shared" si="20"/>
        <v>15322800</v>
      </c>
      <c r="S251" s="109"/>
      <c r="T251" s="116" t="s">
        <v>88</v>
      </c>
      <c r="U251" s="109"/>
      <c r="V251" s="117"/>
    </row>
    <row r="252" spans="2:22">
      <c r="B252" s="186">
        <v>5</v>
      </c>
      <c r="C252" s="116" t="s">
        <v>79</v>
      </c>
      <c r="D252" s="109"/>
      <c r="E252" s="117"/>
      <c r="F252" s="123"/>
      <c r="G252" s="401"/>
      <c r="H252" s="401"/>
      <c r="I252" s="131">
        <v>41400000</v>
      </c>
      <c r="J252" s="132"/>
      <c r="K252" s="137"/>
      <c r="L252" s="134">
        <f>I252/I257*100</f>
        <v>18.925731589240311</v>
      </c>
      <c r="M252" s="135">
        <f t="shared" si="16"/>
        <v>25</v>
      </c>
      <c r="N252" s="136">
        <f t="shared" si="17"/>
        <v>0.25</v>
      </c>
      <c r="O252" s="136">
        <f t="shared" si="18"/>
        <v>4.7314328973100777</v>
      </c>
      <c r="P252" s="131">
        <v>10350000</v>
      </c>
      <c r="Q252" s="159">
        <f t="shared" si="19"/>
        <v>4.7314328973100777</v>
      </c>
      <c r="R252" s="160">
        <f t="shared" si="20"/>
        <v>31050000</v>
      </c>
      <c r="S252" s="109"/>
      <c r="T252" s="116" t="s">
        <v>79</v>
      </c>
      <c r="U252" s="109"/>
      <c r="V252" s="117"/>
    </row>
    <row r="253" spans="2:22">
      <c r="B253" s="122">
        <v>6</v>
      </c>
      <c r="C253" s="116" t="s">
        <v>132</v>
      </c>
      <c r="D253" s="109"/>
      <c r="E253" s="117"/>
      <c r="F253" s="123"/>
      <c r="G253" s="401"/>
      <c r="H253" s="401"/>
      <c r="I253" s="131">
        <v>38640000</v>
      </c>
      <c r="J253" s="132"/>
      <c r="K253" s="137"/>
      <c r="L253" s="134">
        <f>I253/I257*100</f>
        <v>17.664016149957622</v>
      </c>
      <c r="M253" s="135">
        <f t="shared" si="16"/>
        <v>0</v>
      </c>
      <c r="N253" s="136">
        <f t="shared" si="17"/>
        <v>0</v>
      </c>
      <c r="O253" s="136">
        <f t="shared" si="18"/>
        <v>0</v>
      </c>
      <c r="P253" s="131"/>
      <c r="Q253" s="159">
        <f t="shared" si="19"/>
        <v>0</v>
      </c>
      <c r="R253" s="160">
        <f t="shared" si="20"/>
        <v>38640000</v>
      </c>
      <c r="S253" s="109"/>
      <c r="T253" s="116" t="s">
        <v>132</v>
      </c>
      <c r="U253" s="109"/>
      <c r="V253" s="117"/>
    </row>
    <row r="254" spans="2:22">
      <c r="B254" s="186">
        <v>7</v>
      </c>
      <c r="C254" s="116" t="s">
        <v>133</v>
      </c>
      <c r="D254" s="109"/>
      <c r="E254" s="117"/>
      <c r="F254" s="123"/>
      <c r="G254" s="401"/>
      <c r="H254" s="401"/>
      <c r="I254" s="131">
        <v>43200000</v>
      </c>
      <c r="J254" s="132"/>
      <c r="K254" s="137"/>
      <c r="L254" s="134">
        <f>I254/I257*100</f>
        <v>19.748589484424674</v>
      </c>
      <c r="M254" s="135">
        <f t="shared" si="16"/>
        <v>16.666666666666664</v>
      </c>
      <c r="N254" s="136">
        <f t="shared" si="17"/>
        <v>0.16666666666666666</v>
      </c>
      <c r="O254" s="136">
        <f t="shared" si="18"/>
        <v>3.2914315807374455</v>
      </c>
      <c r="P254" s="131">
        <v>7200000</v>
      </c>
      <c r="Q254" s="159">
        <f t="shared" si="19"/>
        <v>3.2914315807374455</v>
      </c>
      <c r="R254" s="160">
        <f t="shared" si="20"/>
        <v>36000000</v>
      </c>
      <c r="S254" s="109"/>
      <c r="T254" s="116" t="s">
        <v>133</v>
      </c>
      <c r="U254" s="109"/>
      <c r="V254" s="117"/>
    </row>
    <row r="255" spans="2:22">
      <c r="B255" s="122">
        <v>8</v>
      </c>
      <c r="C255" s="116" t="s">
        <v>134</v>
      </c>
      <c r="D255" s="109"/>
      <c r="E255" s="117"/>
      <c r="F255" s="123"/>
      <c r="G255" s="401"/>
      <c r="H255" s="401"/>
      <c r="I255" s="131">
        <v>36000000</v>
      </c>
      <c r="J255" s="132"/>
      <c r="K255" s="137"/>
      <c r="L255" s="134">
        <f>I255/I257*100</f>
        <v>16.457157903687225</v>
      </c>
      <c r="M255" s="135">
        <f t="shared" si="16"/>
        <v>16.666666666666664</v>
      </c>
      <c r="N255" s="136">
        <f t="shared" si="17"/>
        <v>0.16666666666666666</v>
      </c>
      <c r="O255" s="136">
        <f t="shared" si="18"/>
        <v>2.7428596506145375</v>
      </c>
      <c r="P255" s="131">
        <v>6000000</v>
      </c>
      <c r="Q255" s="159">
        <f t="shared" si="19"/>
        <v>2.7428596506145375</v>
      </c>
      <c r="R255" s="160">
        <f t="shared" si="20"/>
        <v>30000000</v>
      </c>
      <c r="S255" s="109"/>
      <c r="T255" s="116" t="s">
        <v>134</v>
      </c>
      <c r="U255" s="109"/>
      <c r="V255" s="117"/>
    </row>
    <row r="256" spans="2:22">
      <c r="B256" s="186">
        <v>9</v>
      </c>
      <c r="C256" s="116" t="s">
        <v>135</v>
      </c>
      <c r="D256" s="109"/>
      <c r="E256" s="117"/>
      <c r="F256" s="123"/>
      <c r="G256" s="401"/>
      <c r="H256" s="401"/>
      <c r="I256" s="131">
        <v>1944000</v>
      </c>
      <c r="J256" s="132"/>
      <c r="K256" s="137"/>
      <c r="L256" s="134">
        <f>I256/I257*100</f>
        <v>0.8886865267991102</v>
      </c>
      <c r="M256" s="135">
        <f t="shared" si="16"/>
        <v>0</v>
      </c>
      <c r="N256" s="136">
        <f t="shared" si="17"/>
        <v>0</v>
      </c>
      <c r="O256" s="136">
        <f t="shared" si="18"/>
        <v>0</v>
      </c>
      <c r="P256" s="131"/>
      <c r="Q256" s="159">
        <f t="shared" si="19"/>
        <v>0</v>
      </c>
      <c r="R256" s="160">
        <f t="shared" si="20"/>
        <v>1944000</v>
      </c>
      <c r="S256" s="109"/>
      <c r="T256" s="116" t="s">
        <v>135</v>
      </c>
      <c r="U256" s="109"/>
      <c r="V256" s="117"/>
    </row>
    <row r="257" spans="2:19" ht="21" thickBot="1">
      <c r="B257" s="363" t="s">
        <v>80</v>
      </c>
      <c r="C257" s="364"/>
      <c r="D257" s="364"/>
      <c r="E257" s="364"/>
      <c r="F257" s="364"/>
      <c r="G257" s="364"/>
      <c r="H257" s="365"/>
      <c r="I257" s="140">
        <f>SUM(I248:I256)</f>
        <v>218749800</v>
      </c>
      <c r="J257" s="141" t="s">
        <v>81</v>
      </c>
      <c r="K257" s="142"/>
      <c r="L257" s="143">
        <f>SUM(L248:L256)</f>
        <v>99.999999999999986</v>
      </c>
      <c r="M257" s="153"/>
      <c r="N257" s="143">
        <f>SUM(N248:N256)</f>
        <v>1.1516397545803809</v>
      </c>
      <c r="O257" s="143">
        <f>SUM(O248:O256)</f>
        <v>15.33715687968629</v>
      </c>
      <c r="P257" s="154">
        <f>SUM(P248:P256)</f>
        <v>33550000</v>
      </c>
      <c r="Q257" s="163">
        <f>SUM(Q248:Q256)</f>
        <v>15.33715687968629</v>
      </c>
      <c r="R257" s="164">
        <f>SUM(R248:R256)</f>
        <v>185199800</v>
      </c>
      <c r="S257" s="109"/>
    </row>
    <row r="258" spans="2:19" ht="15.75" thickTop="1">
      <c r="B258" s="109"/>
      <c r="C258" s="109"/>
      <c r="D258" s="109"/>
      <c r="E258" s="109"/>
      <c r="F258" s="108"/>
      <c r="G258" s="109"/>
      <c r="H258" s="109"/>
      <c r="I258" s="109"/>
      <c r="J258" s="109"/>
      <c r="K258" s="109"/>
      <c r="L258" s="109"/>
      <c r="M258" s="109"/>
      <c r="N258" s="109"/>
      <c r="O258" s="109"/>
      <c r="P258" s="109"/>
      <c r="Q258" s="109"/>
      <c r="R258" s="109"/>
      <c r="S258" s="109"/>
    </row>
    <row r="259" spans="2:19">
      <c r="B259" s="109"/>
      <c r="C259" s="109"/>
      <c r="D259" s="109"/>
      <c r="E259" s="109"/>
      <c r="F259" s="108"/>
      <c r="G259" s="109"/>
      <c r="H259" s="109"/>
      <c r="I259" s="146"/>
      <c r="J259" s="109"/>
      <c r="K259" s="109"/>
      <c r="L259" s="109"/>
      <c r="M259" s="109"/>
      <c r="N259" s="109"/>
      <c r="O259" s="128"/>
      <c r="P259" s="128" t="str">
        <f>P227</f>
        <v>Polebunging, 28 Maret 2025</v>
      </c>
      <c r="Q259" s="109"/>
      <c r="R259" s="109"/>
      <c r="S259" s="109"/>
    </row>
    <row r="260" spans="2:19">
      <c r="B260" s="109"/>
      <c r="C260" s="109"/>
      <c r="D260" s="109"/>
      <c r="E260" s="109"/>
      <c r="F260" s="108"/>
      <c r="G260" s="109"/>
      <c r="H260" s="109"/>
      <c r="I260" s="109"/>
      <c r="J260" s="109"/>
      <c r="K260" s="109"/>
      <c r="L260" s="109"/>
      <c r="M260" s="109"/>
      <c r="N260" s="109"/>
      <c r="O260" s="147"/>
      <c r="P260" s="147" t="s">
        <v>83</v>
      </c>
      <c r="Q260" s="109"/>
      <c r="R260" s="109"/>
      <c r="S260" s="109"/>
    </row>
    <row r="261" spans="2:19">
      <c r="B261" s="109"/>
      <c r="C261" s="109"/>
      <c r="D261" s="109"/>
      <c r="E261" s="109"/>
      <c r="F261" s="108"/>
      <c r="G261" s="109"/>
      <c r="H261" s="109"/>
      <c r="I261" s="146"/>
      <c r="J261" s="109"/>
      <c r="K261" s="109"/>
      <c r="L261" s="109"/>
      <c r="M261" s="109"/>
      <c r="N261" s="109"/>
      <c r="O261" s="147"/>
      <c r="P261" s="147"/>
      <c r="Q261" s="109"/>
      <c r="R261" s="109"/>
      <c r="S261" s="109"/>
    </row>
    <row r="262" spans="2:19">
      <c r="B262" s="109"/>
      <c r="C262" s="109"/>
      <c r="D262" s="109"/>
      <c r="E262" s="109"/>
      <c r="F262" s="108"/>
      <c r="G262" s="109"/>
      <c r="H262" s="109"/>
      <c r="I262" s="109"/>
      <c r="J262" s="109"/>
      <c r="K262" s="109"/>
      <c r="L262" s="109"/>
      <c r="M262" s="109"/>
      <c r="N262" s="109"/>
      <c r="O262" s="147"/>
      <c r="P262" s="147"/>
      <c r="Q262" s="109"/>
      <c r="R262" s="109"/>
      <c r="S262" s="109"/>
    </row>
    <row r="263" spans="2:19">
      <c r="B263" s="109"/>
      <c r="C263" s="109"/>
      <c r="D263" s="109"/>
      <c r="E263" s="109"/>
      <c r="F263" s="108"/>
      <c r="G263" s="109"/>
      <c r="H263" s="109"/>
      <c r="I263" s="109"/>
      <c r="J263" s="109"/>
      <c r="K263" s="109"/>
      <c r="L263" s="109"/>
      <c r="M263" s="109"/>
      <c r="N263" s="109"/>
      <c r="O263" s="109"/>
      <c r="P263" s="109"/>
      <c r="Q263" s="109"/>
      <c r="R263" s="109"/>
      <c r="S263" s="109"/>
    </row>
    <row r="264" spans="2:19">
      <c r="B264" s="109"/>
      <c r="C264" s="109"/>
      <c r="D264" s="109"/>
      <c r="E264" s="109"/>
      <c r="F264" s="108"/>
      <c r="G264" s="109"/>
      <c r="H264" s="109"/>
      <c r="I264" s="109"/>
      <c r="J264" s="109"/>
      <c r="K264" s="109"/>
      <c r="L264" s="109"/>
      <c r="M264" s="109"/>
      <c r="N264" s="109"/>
      <c r="O264" s="148"/>
      <c r="P264" s="148" t="s">
        <v>127</v>
      </c>
      <c r="Q264" s="109"/>
      <c r="R264" s="109"/>
      <c r="S264" s="109"/>
    </row>
    <row r="265" spans="2:19">
      <c r="B265" s="109"/>
      <c r="C265" s="109"/>
      <c r="D265" s="109"/>
      <c r="E265" s="109"/>
      <c r="F265" s="108"/>
      <c r="G265" s="109"/>
      <c r="H265" s="109"/>
      <c r="I265" s="109"/>
      <c r="J265" s="109"/>
      <c r="K265" s="109"/>
      <c r="L265" s="109"/>
      <c r="M265" s="109"/>
      <c r="N265" s="109"/>
      <c r="O265" s="128"/>
      <c r="P265" s="277" t="s">
        <v>128</v>
      </c>
      <c r="Q265" s="109"/>
      <c r="R265" s="109"/>
      <c r="S265" s="109"/>
    </row>
    <row r="266" spans="2:19">
      <c r="B266" s="105" t="s">
        <v>47</v>
      </c>
      <c r="C266" s="106"/>
      <c r="D266" s="106"/>
      <c r="E266" s="107"/>
      <c r="F266" s="108"/>
      <c r="G266" s="109"/>
      <c r="H266" s="109"/>
      <c r="I266" s="109"/>
      <c r="J266" s="109"/>
      <c r="K266" s="109"/>
      <c r="L266" s="109"/>
      <c r="M266" s="109"/>
      <c r="N266" s="109"/>
      <c r="O266" s="109"/>
      <c r="P266" s="109"/>
      <c r="Q266" s="109"/>
      <c r="R266" s="109"/>
      <c r="S266" s="109"/>
    </row>
    <row r="267" spans="2:19">
      <c r="B267" s="110" t="s">
        <v>48</v>
      </c>
      <c r="C267" s="111"/>
      <c r="D267" s="111"/>
      <c r="E267" s="112"/>
      <c r="F267" s="108"/>
      <c r="G267" s="109"/>
      <c r="H267" s="109"/>
      <c r="I267" s="109"/>
      <c r="J267" s="109"/>
      <c r="K267" s="109"/>
      <c r="L267" s="109"/>
      <c r="M267" s="109"/>
      <c r="N267" s="109"/>
      <c r="O267" s="109"/>
      <c r="P267" s="109"/>
      <c r="Q267" s="109"/>
      <c r="R267" s="109"/>
      <c r="S267" s="109"/>
    </row>
    <row r="268" spans="2:19" ht="16.5">
      <c r="B268" s="109"/>
      <c r="C268" s="109"/>
      <c r="D268" s="109"/>
      <c r="E268" s="109"/>
      <c r="F268" s="108"/>
      <c r="G268" s="109"/>
      <c r="H268" s="407" t="s">
        <v>49</v>
      </c>
      <c r="I268" s="407"/>
      <c r="J268" s="407"/>
      <c r="K268" s="407"/>
      <c r="L268" s="113"/>
      <c r="M268" s="113"/>
      <c r="N268" s="109"/>
      <c r="O268" s="109"/>
      <c r="P268" s="109"/>
      <c r="Q268" s="109"/>
      <c r="R268" s="109"/>
      <c r="S268" s="109"/>
    </row>
    <row r="269" spans="2:19" ht="16.5">
      <c r="B269" s="109"/>
      <c r="C269" s="109"/>
      <c r="D269" s="109"/>
      <c r="E269" s="109"/>
      <c r="F269" s="108"/>
      <c r="G269" s="109"/>
      <c r="H269" s="407" t="s">
        <v>50</v>
      </c>
      <c r="I269" s="407"/>
      <c r="J269" s="407"/>
      <c r="K269" s="407"/>
      <c r="L269" s="113"/>
      <c r="M269" s="113"/>
      <c r="N269" s="109"/>
      <c r="O269" s="109"/>
      <c r="P269" s="109"/>
      <c r="Q269" s="109"/>
      <c r="R269" s="109"/>
      <c r="S269" s="109"/>
    </row>
    <row r="270" spans="2:19" ht="16.5">
      <c r="B270" s="109"/>
      <c r="C270" s="109"/>
      <c r="D270" s="109"/>
      <c r="E270" s="109"/>
      <c r="F270" s="108"/>
      <c r="G270" s="109"/>
      <c r="H270" s="407" t="s">
        <v>247</v>
      </c>
      <c r="I270" s="407"/>
      <c r="J270" s="407"/>
      <c r="K270" s="407"/>
      <c r="L270" s="113"/>
      <c r="M270" s="113"/>
      <c r="N270" s="109"/>
      <c r="O270" s="109"/>
      <c r="P270" s="109"/>
      <c r="Q270" s="109"/>
      <c r="R270" s="109"/>
      <c r="S270" s="109"/>
    </row>
    <row r="271" spans="2:19" ht="16.5">
      <c r="B271" s="114" t="s">
        <v>52</v>
      </c>
      <c r="C271" s="114"/>
      <c r="D271" s="115" t="s">
        <v>3</v>
      </c>
      <c r="E271" s="109" t="s">
        <v>53</v>
      </c>
      <c r="F271" s="108"/>
      <c r="G271" s="109"/>
      <c r="H271" s="113"/>
      <c r="I271" s="113"/>
      <c r="J271" s="113"/>
      <c r="K271" s="113"/>
      <c r="L271" s="113"/>
      <c r="M271" s="113"/>
      <c r="N271" s="114"/>
      <c r="O271" s="114"/>
      <c r="P271" s="109"/>
      <c r="Q271" s="109"/>
      <c r="R271" s="109"/>
      <c r="S271" s="109"/>
    </row>
    <row r="272" spans="2:19" ht="16.5">
      <c r="B272" s="184" t="s">
        <v>54</v>
      </c>
      <c r="C272" s="114"/>
      <c r="D272" s="115" t="s">
        <v>3</v>
      </c>
      <c r="E272" s="109" t="s">
        <v>28</v>
      </c>
      <c r="F272" s="108"/>
      <c r="G272" s="109"/>
      <c r="H272" s="113"/>
      <c r="I272" s="113"/>
      <c r="J272" s="113"/>
      <c r="K272" s="113"/>
      <c r="L272" s="113"/>
      <c r="M272" s="113"/>
      <c r="N272" s="114"/>
      <c r="O272" s="114"/>
      <c r="P272" s="109"/>
      <c r="Q272" s="109"/>
      <c r="R272" s="109"/>
      <c r="S272" s="109"/>
    </row>
    <row r="273" spans="2:20" ht="16.5">
      <c r="B273" s="184" t="s">
        <v>56</v>
      </c>
      <c r="C273" s="184"/>
      <c r="D273" s="185" t="s">
        <v>3</v>
      </c>
      <c r="E273" s="421" t="s">
        <v>136</v>
      </c>
      <c r="F273" s="421"/>
      <c r="G273" s="421"/>
      <c r="H273" s="113"/>
      <c r="I273" s="113"/>
      <c r="J273" s="113"/>
      <c r="K273" s="113"/>
      <c r="L273" s="113"/>
      <c r="M273" s="109"/>
      <c r="N273" s="109"/>
      <c r="O273" s="109"/>
      <c r="P273" s="114"/>
      <c r="Q273" s="114"/>
      <c r="R273" s="109"/>
      <c r="S273" s="109"/>
    </row>
    <row r="274" spans="2:20">
      <c r="B274" s="114" t="s">
        <v>58</v>
      </c>
      <c r="C274" s="114"/>
      <c r="D274" s="115" t="s">
        <v>3</v>
      </c>
      <c r="E274" s="109" t="s">
        <v>59</v>
      </c>
      <c r="F274" s="108"/>
      <c r="G274" s="109"/>
      <c r="H274" s="109"/>
      <c r="I274" s="109"/>
      <c r="J274" s="109"/>
      <c r="K274" s="109"/>
      <c r="L274" s="109"/>
      <c r="M274" s="109"/>
      <c r="N274" s="109" t="str">
        <f>N42</f>
        <v>Keadaan Bulan Maret 2025</v>
      </c>
      <c r="O274" s="109"/>
      <c r="P274" s="109"/>
      <c r="Q274" s="109"/>
      <c r="R274" s="109"/>
      <c r="S274" s="109"/>
    </row>
    <row r="275" spans="2:20" ht="15.75" thickBot="1">
      <c r="B275" s="114"/>
      <c r="C275" s="114"/>
      <c r="D275" s="114"/>
      <c r="E275" s="109"/>
      <c r="F275" s="108"/>
      <c r="G275" s="109"/>
      <c r="H275" s="109"/>
      <c r="I275" s="109"/>
      <c r="J275" s="109"/>
      <c r="K275" s="109"/>
      <c r="L275" s="109"/>
      <c r="M275" s="109"/>
      <c r="N275" s="109"/>
      <c r="O275" s="109"/>
      <c r="P275" s="108"/>
      <c r="Q275" s="108"/>
      <c r="R275" s="109"/>
      <c r="S275" s="109"/>
    </row>
    <row r="276" spans="2:20" ht="29.25" customHeight="1" thickTop="1">
      <c r="B276" s="431" t="s">
        <v>61</v>
      </c>
      <c r="C276" s="377" t="s">
        <v>62</v>
      </c>
      <c r="D276" s="378"/>
      <c r="E276" s="379"/>
      <c r="F276" s="434" t="s">
        <v>63</v>
      </c>
      <c r="G276" s="353" t="s">
        <v>64</v>
      </c>
      <c r="H276" s="354"/>
      <c r="I276" s="368" t="s">
        <v>65</v>
      </c>
      <c r="J276" s="368" t="s">
        <v>66</v>
      </c>
      <c r="K276" s="368" t="s">
        <v>67</v>
      </c>
      <c r="L276" s="368" t="s">
        <v>68</v>
      </c>
      <c r="M276" s="395" t="s">
        <v>69</v>
      </c>
      <c r="N276" s="396"/>
      <c r="O276" s="395" t="s">
        <v>70</v>
      </c>
      <c r="P276" s="397"/>
      <c r="Q276" s="397"/>
      <c r="R276" s="405" t="s">
        <v>71</v>
      </c>
      <c r="S276" s="109"/>
    </row>
    <row r="277" spans="2:20" ht="20.25" customHeight="1">
      <c r="B277" s="432"/>
      <c r="C277" s="380"/>
      <c r="D277" s="381"/>
      <c r="E277" s="382"/>
      <c r="F277" s="435"/>
      <c r="G277" s="376" t="s">
        <v>72</v>
      </c>
      <c r="H277" s="376" t="s">
        <v>73</v>
      </c>
      <c r="I277" s="369"/>
      <c r="J277" s="376"/>
      <c r="K277" s="376"/>
      <c r="L277" s="402"/>
      <c r="M277" s="376" t="s">
        <v>16</v>
      </c>
      <c r="N277" s="404" t="s">
        <v>15</v>
      </c>
      <c r="O277" s="404" t="s">
        <v>16</v>
      </c>
      <c r="P277" s="398" t="s">
        <v>15</v>
      </c>
      <c r="Q277" s="399"/>
      <c r="R277" s="406"/>
      <c r="S277" s="109"/>
    </row>
    <row r="278" spans="2:20">
      <c r="B278" s="433"/>
      <c r="C278" s="383"/>
      <c r="D278" s="384"/>
      <c r="E278" s="385"/>
      <c r="F278" s="436"/>
      <c r="G278" s="400"/>
      <c r="H278" s="400"/>
      <c r="I278" s="370"/>
      <c r="J278" s="400"/>
      <c r="K278" s="400"/>
      <c r="L278" s="403"/>
      <c r="M278" s="370"/>
      <c r="N278" s="400"/>
      <c r="O278" s="400"/>
      <c r="P278" s="187" t="s">
        <v>74</v>
      </c>
      <c r="Q278" s="192" t="s">
        <v>18</v>
      </c>
      <c r="R278" s="406"/>
      <c r="S278" s="109"/>
    </row>
    <row r="279" spans="2:20">
      <c r="B279" s="118">
        <v>1</v>
      </c>
      <c r="C279" s="344">
        <v>2</v>
      </c>
      <c r="D279" s="345"/>
      <c r="E279" s="346"/>
      <c r="F279" s="120">
        <v>3</v>
      </c>
      <c r="G279" s="121">
        <v>4</v>
      </c>
      <c r="H279" s="121">
        <v>5</v>
      </c>
      <c r="I279" s="121">
        <v>6</v>
      </c>
      <c r="J279" s="121">
        <v>7</v>
      </c>
      <c r="K279" s="121">
        <v>8</v>
      </c>
      <c r="L279" s="121">
        <v>9</v>
      </c>
      <c r="M279" s="121">
        <v>10</v>
      </c>
      <c r="N279" s="121">
        <v>11</v>
      </c>
      <c r="O279" s="121">
        <v>12</v>
      </c>
      <c r="P279" s="121">
        <v>13</v>
      </c>
      <c r="Q279" s="119">
        <v>14</v>
      </c>
      <c r="R279" s="158">
        <v>15</v>
      </c>
      <c r="S279" s="109"/>
    </row>
    <row r="280" spans="2:20">
      <c r="B280" s="186">
        <v>1</v>
      </c>
      <c r="C280" s="422" t="s">
        <v>137</v>
      </c>
      <c r="D280" s="423"/>
      <c r="E280" s="424"/>
      <c r="F280" s="123"/>
      <c r="G280" s="358" t="s">
        <v>76</v>
      </c>
      <c r="H280" s="358" t="s">
        <v>77</v>
      </c>
      <c r="I280" s="188">
        <v>350000</v>
      </c>
      <c r="J280" s="189" t="s">
        <v>78</v>
      </c>
      <c r="K280" s="190" t="s">
        <v>78</v>
      </c>
      <c r="L280" s="134">
        <f>I280/I282*100</f>
        <v>6.4220183486238538</v>
      </c>
      <c r="M280" s="135">
        <f>P280/I280*100</f>
        <v>0</v>
      </c>
      <c r="N280" s="136">
        <f>P280/I280</f>
        <v>0</v>
      </c>
      <c r="O280" s="136">
        <f>L280*M280/100</f>
        <v>0</v>
      </c>
      <c r="P280" s="131"/>
      <c r="Q280" s="159">
        <f>L280*M280/100</f>
        <v>0</v>
      </c>
      <c r="R280" s="160">
        <f>I280-P280</f>
        <v>350000</v>
      </c>
      <c r="S280" s="109"/>
    </row>
    <row r="281" spans="2:20" ht="15.75" thickBot="1">
      <c r="B281" s="122">
        <v>2</v>
      </c>
      <c r="C281" s="116" t="s">
        <v>138</v>
      </c>
      <c r="D281" s="109"/>
      <c r="E281" s="117"/>
      <c r="F281" s="123"/>
      <c r="G281" s="401"/>
      <c r="H281" s="401"/>
      <c r="I281" s="131">
        <v>5100000</v>
      </c>
      <c r="J281" s="132"/>
      <c r="K281" s="137"/>
      <c r="L281" s="134">
        <f>I281/I282*100</f>
        <v>93.577981651376149</v>
      </c>
      <c r="M281" s="135">
        <f t="shared" ref="M281" si="21">P281/I281*100</f>
        <v>10.352941176470589</v>
      </c>
      <c r="N281" s="136">
        <f t="shared" ref="N281" si="22">P281/I281</f>
        <v>0.10352941176470588</v>
      </c>
      <c r="O281" s="136">
        <f t="shared" ref="O281" si="23">L281*M281/100</f>
        <v>9.6880733944954134</v>
      </c>
      <c r="P281" s="131">
        <v>528000</v>
      </c>
      <c r="Q281" s="159">
        <f t="shared" ref="Q281" si="24">L281*M281/100</f>
        <v>9.6880733944954134</v>
      </c>
      <c r="R281" s="160">
        <f t="shared" ref="R281" si="25">I281-P281</f>
        <v>4572000</v>
      </c>
      <c r="S281" s="109"/>
      <c r="T281" s="175" t="s">
        <v>139</v>
      </c>
    </row>
    <row r="282" spans="2:20" ht="21" thickBot="1">
      <c r="B282" s="363" t="s">
        <v>80</v>
      </c>
      <c r="C282" s="364"/>
      <c r="D282" s="364"/>
      <c r="E282" s="364"/>
      <c r="F282" s="364"/>
      <c r="G282" s="364"/>
      <c r="H282" s="365"/>
      <c r="I282" s="140">
        <f>SUM(I280:I281)</f>
        <v>5450000</v>
      </c>
      <c r="J282" s="141" t="s">
        <v>81</v>
      </c>
      <c r="K282" s="142"/>
      <c r="L282" s="143">
        <f>SUM(L280:L281)</f>
        <v>100</v>
      </c>
      <c r="M282" s="153"/>
      <c r="N282" s="143">
        <f>SUM(N280:N281)</f>
        <v>0.10352941176470588</v>
      </c>
      <c r="O282" s="143">
        <f>SUM(O280:O281)</f>
        <v>9.6880733944954134</v>
      </c>
      <c r="P282" s="154">
        <f>SUM(P280:P281)</f>
        <v>528000</v>
      </c>
      <c r="Q282" s="163">
        <f>SUM(Q280:Q281)</f>
        <v>9.6880733944954134</v>
      </c>
      <c r="R282" s="164">
        <f>SUM(R280:R281)</f>
        <v>4922000</v>
      </c>
      <c r="S282" s="109"/>
    </row>
    <row r="283" spans="2:20" ht="15.75" thickTop="1">
      <c r="B283" s="109"/>
      <c r="C283" s="109"/>
      <c r="D283" s="109"/>
      <c r="E283" s="109"/>
      <c r="F283" s="108"/>
      <c r="G283" s="109"/>
      <c r="H283" s="109"/>
      <c r="I283" s="109"/>
      <c r="J283" s="109"/>
      <c r="K283" s="109"/>
      <c r="L283" s="109"/>
      <c r="M283" s="109"/>
      <c r="N283" s="109"/>
      <c r="O283" s="109"/>
      <c r="P283" s="109"/>
      <c r="Q283" s="109"/>
      <c r="R283" s="109"/>
      <c r="S283" s="109"/>
    </row>
    <row r="284" spans="2:20">
      <c r="B284" s="109"/>
      <c r="C284" s="109"/>
      <c r="D284" s="109"/>
      <c r="E284" s="109"/>
      <c r="F284" s="108"/>
      <c r="G284" s="109"/>
      <c r="H284" s="109"/>
      <c r="I284" s="146"/>
      <c r="J284" s="109"/>
      <c r="K284" s="109"/>
      <c r="L284" s="109"/>
      <c r="M284" s="109"/>
      <c r="N284" s="109"/>
      <c r="O284" s="128"/>
      <c r="P284" s="128" t="str">
        <f>P259</f>
        <v>Polebunging, 28 Maret 2025</v>
      </c>
      <c r="Q284" s="109"/>
      <c r="R284" s="109"/>
      <c r="S284" s="109"/>
    </row>
    <row r="285" spans="2:20">
      <c r="B285" s="109"/>
      <c r="C285" s="109"/>
      <c r="D285" s="109"/>
      <c r="E285" s="109"/>
      <c r="F285" s="108"/>
      <c r="G285" s="109"/>
      <c r="H285" s="109"/>
      <c r="I285" s="109"/>
      <c r="J285" s="109"/>
      <c r="K285" s="109"/>
      <c r="L285" s="109"/>
      <c r="M285" s="109"/>
      <c r="N285" s="109"/>
      <c r="O285" s="147"/>
      <c r="P285" s="147" t="s">
        <v>83</v>
      </c>
      <c r="Q285" s="109"/>
      <c r="R285" s="109"/>
      <c r="S285" s="109"/>
    </row>
    <row r="286" spans="2:20">
      <c r="B286" s="109"/>
      <c r="C286" s="109"/>
      <c r="D286" s="109"/>
      <c r="E286" s="109"/>
      <c r="F286" s="108"/>
      <c r="G286" s="109"/>
      <c r="H286" s="109"/>
      <c r="I286" s="146"/>
      <c r="J286" s="109"/>
      <c r="K286" s="109"/>
      <c r="L286" s="109"/>
      <c r="M286" s="109"/>
      <c r="N286" s="109"/>
      <c r="O286" s="147"/>
      <c r="P286" s="147"/>
      <c r="Q286" s="109"/>
      <c r="R286" s="109"/>
      <c r="S286" s="109"/>
    </row>
    <row r="287" spans="2:20">
      <c r="B287" s="109"/>
      <c r="C287" s="109"/>
      <c r="D287" s="109"/>
      <c r="E287" s="109"/>
      <c r="F287" s="108"/>
      <c r="G287" s="109"/>
      <c r="H287" s="109"/>
      <c r="I287" s="109"/>
      <c r="J287" s="109"/>
      <c r="K287" s="109"/>
      <c r="L287" s="109"/>
      <c r="M287" s="109"/>
      <c r="N287" s="109"/>
      <c r="O287" s="147"/>
      <c r="P287" s="147"/>
      <c r="Q287" s="109"/>
      <c r="R287" s="109"/>
      <c r="S287" s="109"/>
    </row>
    <row r="288" spans="2:20">
      <c r="B288" s="109"/>
      <c r="C288" s="109"/>
      <c r="D288" s="109"/>
      <c r="E288" s="109"/>
      <c r="F288" s="108"/>
      <c r="G288" s="109"/>
      <c r="H288" s="109"/>
      <c r="I288" s="109"/>
      <c r="J288" s="109"/>
      <c r="K288" s="109"/>
      <c r="L288" s="109"/>
      <c r="M288" s="109"/>
      <c r="N288" s="109"/>
      <c r="O288" s="109"/>
      <c r="P288" s="109"/>
      <c r="Q288" s="109"/>
      <c r="R288" s="109"/>
      <c r="S288" s="109"/>
    </row>
    <row r="289" spans="2:19">
      <c r="B289" s="109"/>
      <c r="C289" s="109"/>
      <c r="D289" s="109"/>
      <c r="E289" s="109"/>
      <c r="F289" s="108"/>
      <c r="G289" s="109"/>
      <c r="H289" s="109"/>
      <c r="I289" s="109"/>
      <c r="J289" s="109"/>
      <c r="K289" s="109"/>
      <c r="L289" s="109"/>
      <c r="M289" s="109"/>
      <c r="N289" s="109"/>
      <c r="O289" s="148"/>
      <c r="P289" s="148" t="s">
        <v>127</v>
      </c>
      <c r="Q289" s="109"/>
      <c r="R289" s="109"/>
      <c r="S289" s="109"/>
    </row>
    <row r="290" spans="2:19">
      <c r="B290" s="109"/>
      <c r="C290" s="109"/>
      <c r="D290" s="109"/>
      <c r="E290" s="109"/>
      <c r="F290" s="108"/>
      <c r="G290" s="109"/>
      <c r="H290" s="109"/>
      <c r="I290" s="109"/>
      <c r="J290" s="109"/>
      <c r="K290" s="109"/>
      <c r="L290" s="109"/>
      <c r="M290" s="109"/>
      <c r="N290" s="109"/>
      <c r="O290" s="128"/>
      <c r="P290" s="277" t="s">
        <v>128</v>
      </c>
      <c r="Q290" s="109"/>
      <c r="R290" s="109"/>
      <c r="S290" s="109"/>
    </row>
    <row r="291" spans="2:19">
      <c r="B291" s="105" t="s">
        <v>47</v>
      </c>
      <c r="C291" s="106"/>
      <c r="D291" s="106"/>
      <c r="E291" s="107"/>
      <c r="F291" s="108"/>
      <c r="G291" s="109"/>
      <c r="H291" s="109"/>
      <c r="I291" s="109"/>
      <c r="J291" s="109"/>
      <c r="K291" s="109"/>
      <c r="L291" s="109"/>
      <c r="M291" s="109"/>
      <c r="N291" s="109"/>
      <c r="O291" s="109"/>
      <c r="P291" s="109"/>
      <c r="Q291" s="109"/>
      <c r="R291" s="109"/>
      <c r="S291" s="109"/>
    </row>
    <row r="292" spans="2:19">
      <c r="B292" s="110" t="s">
        <v>48</v>
      </c>
      <c r="C292" s="111"/>
      <c r="D292" s="111"/>
      <c r="E292" s="112"/>
      <c r="F292" s="108"/>
      <c r="G292" s="109"/>
      <c r="H292" s="109"/>
      <c r="I292" s="109"/>
      <c r="J292" s="109"/>
      <c r="K292" s="109"/>
      <c r="L292" s="109"/>
      <c r="M292" s="109"/>
      <c r="N292" s="109"/>
      <c r="O292" s="109"/>
      <c r="P292" s="109"/>
      <c r="Q292" s="109"/>
      <c r="R292" s="109"/>
      <c r="S292" s="109"/>
    </row>
    <row r="293" spans="2:19" ht="16.5">
      <c r="B293" s="109"/>
      <c r="C293" s="109"/>
      <c r="D293" s="109"/>
      <c r="E293" s="109"/>
      <c r="F293" s="108"/>
      <c r="G293" s="109"/>
      <c r="H293" s="407" t="s">
        <v>49</v>
      </c>
      <c r="I293" s="407"/>
      <c r="J293" s="407"/>
      <c r="K293" s="407"/>
      <c r="L293" s="113"/>
      <c r="M293" s="113"/>
      <c r="N293" s="109"/>
      <c r="O293" s="109"/>
      <c r="P293" s="109"/>
      <c r="Q293" s="109"/>
      <c r="R293" s="109"/>
      <c r="S293" s="109"/>
    </row>
    <row r="294" spans="2:19" ht="16.5">
      <c r="B294" s="109"/>
      <c r="C294" s="109"/>
      <c r="D294" s="109"/>
      <c r="E294" s="109"/>
      <c r="F294" s="108"/>
      <c r="G294" s="109"/>
      <c r="H294" s="407" t="s">
        <v>50</v>
      </c>
      <c r="I294" s="407"/>
      <c r="J294" s="407"/>
      <c r="K294" s="407"/>
      <c r="L294" s="113"/>
      <c r="M294" s="113"/>
      <c r="N294" s="109"/>
      <c r="O294" s="109"/>
      <c r="P294" s="109"/>
      <c r="Q294" s="109"/>
      <c r="R294" s="109"/>
      <c r="S294" s="109"/>
    </row>
    <row r="295" spans="2:19" ht="16.5">
      <c r="B295" s="109"/>
      <c r="C295" s="109"/>
      <c r="D295" s="109"/>
      <c r="E295" s="109"/>
      <c r="F295" s="108"/>
      <c r="G295" s="109"/>
      <c r="H295" s="407" t="s">
        <v>247</v>
      </c>
      <c r="I295" s="407"/>
      <c r="J295" s="407"/>
      <c r="K295" s="407"/>
      <c r="L295" s="113"/>
      <c r="M295" s="113"/>
      <c r="N295" s="109"/>
      <c r="O295" s="109"/>
      <c r="P295" s="109"/>
      <c r="Q295" s="109"/>
      <c r="R295" s="109"/>
      <c r="S295" s="109"/>
    </row>
    <row r="296" spans="2:19" ht="16.5">
      <c r="B296" s="114" t="s">
        <v>52</v>
      </c>
      <c r="C296" s="114"/>
      <c r="D296" s="115" t="s">
        <v>3</v>
      </c>
      <c r="E296" s="109" t="s">
        <v>53</v>
      </c>
      <c r="F296" s="108"/>
      <c r="G296" s="109"/>
      <c r="H296" s="113"/>
      <c r="I296" s="113"/>
      <c r="J296" s="113"/>
      <c r="K296" s="113"/>
      <c r="L296" s="113"/>
      <c r="M296" s="113"/>
      <c r="N296" s="114"/>
      <c r="O296" s="114"/>
      <c r="P296" s="109"/>
      <c r="Q296" s="109"/>
      <c r="R296" s="109"/>
      <c r="S296" s="109"/>
    </row>
    <row r="297" spans="2:19" ht="16.5">
      <c r="B297" s="184" t="s">
        <v>54</v>
      </c>
      <c r="C297" s="114"/>
      <c r="D297" s="115" t="s">
        <v>3</v>
      </c>
      <c r="E297" s="109" t="s">
        <v>140</v>
      </c>
      <c r="F297" s="108"/>
      <c r="G297" s="109"/>
      <c r="H297" s="113"/>
      <c r="I297" s="113"/>
      <c r="J297" s="113"/>
      <c r="K297" s="113"/>
      <c r="L297" s="113"/>
      <c r="M297" s="113"/>
      <c r="N297" s="114"/>
      <c r="O297" s="114"/>
      <c r="P297" s="109"/>
      <c r="Q297" s="109"/>
      <c r="R297" s="109"/>
      <c r="S297" s="109"/>
    </row>
    <row r="298" spans="2:19" ht="16.899999999999999" customHeight="1">
      <c r="B298" s="184" t="s">
        <v>56</v>
      </c>
      <c r="C298" s="184"/>
      <c r="D298" s="185" t="s">
        <v>3</v>
      </c>
      <c r="E298" s="421" t="s">
        <v>141</v>
      </c>
      <c r="F298" s="421"/>
      <c r="G298" s="421"/>
      <c r="H298" s="421"/>
      <c r="I298" s="421"/>
      <c r="J298" s="421"/>
      <c r="K298" s="421"/>
      <c r="L298" s="113"/>
      <c r="M298" s="109"/>
      <c r="N298" s="109"/>
      <c r="O298" s="109"/>
      <c r="P298" s="114"/>
      <c r="Q298" s="114"/>
      <c r="R298" s="109"/>
      <c r="S298" s="109"/>
    </row>
    <row r="299" spans="2:19">
      <c r="B299" s="114" t="s">
        <v>58</v>
      </c>
      <c r="C299" s="114"/>
      <c r="D299" s="115" t="s">
        <v>3</v>
      </c>
      <c r="E299" s="109" t="s">
        <v>59</v>
      </c>
      <c r="F299" s="108"/>
      <c r="G299" s="109"/>
      <c r="H299" s="109"/>
      <c r="I299" s="109"/>
      <c r="J299" s="109"/>
      <c r="K299" s="109"/>
      <c r="L299" s="109"/>
      <c r="M299" s="109"/>
      <c r="N299" s="109" t="str">
        <f>N42</f>
        <v>Keadaan Bulan Maret 2025</v>
      </c>
      <c r="O299" s="109"/>
      <c r="P299" s="109"/>
      <c r="Q299" s="109"/>
      <c r="R299" s="109"/>
      <c r="S299" s="109"/>
    </row>
    <row r="300" spans="2:19" ht="15.75" thickBot="1">
      <c r="B300" s="114"/>
      <c r="C300" s="114"/>
      <c r="D300" s="114"/>
      <c r="E300" s="109"/>
      <c r="F300" s="108"/>
      <c r="G300" s="109"/>
      <c r="H300" s="109"/>
      <c r="I300" s="109"/>
      <c r="J300" s="109"/>
      <c r="K300" s="109"/>
      <c r="L300" s="109"/>
      <c r="M300" s="109"/>
      <c r="N300" s="109"/>
      <c r="O300" s="109"/>
      <c r="P300" s="108"/>
      <c r="Q300" s="108"/>
      <c r="R300" s="109"/>
      <c r="S300" s="109"/>
    </row>
    <row r="301" spans="2:19" ht="39" customHeight="1" thickTop="1">
      <c r="B301" s="431" t="s">
        <v>61</v>
      </c>
      <c r="C301" s="377" t="s">
        <v>62</v>
      </c>
      <c r="D301" s="378"/>
      <c r="E301" s="379"/>
      <c r="F301" s="434" t="s">
        <v>63</v>
      </c>
      <c r="G301" s="353" t="s">
        <v>64</v>
      </c>
      <c r="H301" s="354"/>
      <c r="I301" s="368" t="s">
        <v>65</v>
      </c>
      <c r="J301" s="368" t="s">
        <v>66</v>
      </c>
      <c r="K301" s="368" t="s">
        <v>67</v>
      </c>
      <c r="L301" s="368" t="s">
        <v>68</v>
      </c>
      <c r="M301" s="395" t="s">
        <v>69</v>
      </c>
      <c r="N301" s="396"/>
      <c r="O301" s="395" t="s">
        <v>70</v>
      </c>
      <c r="P301" s="397"/>
      <c r="Q301" s="397"/>
      <c r="R301" s="405" t="s">
        <v>71</v>
      </c>
      <c r="S301" s="109"/>
    </row>
    <row r="302" spans="2:19">
      <c r="B302" s="432"/>
      <c r="C302" s="380"/>
      <c r="D302" s="381"/>
      <c r="E302" s="382"/>
      <c r="F302" s="435"/>
      <c r="G302" s="376" t="s">
        <v>72</v>
      </c>
      <c r="H302" s="376" t="s">
        <v>73</v>
      </c>
      <c r="I302" s="369"/>
      <c r="J302" s="376"/>
      <c r="K302" s="376"/>
      <c r="L302" s="402"/>
      <c r="M302" s="376" t="s">
        <v>16</v>
      </c>
      <c r="N302" s="404" t="s">
        <v>15</v>
      </c>
      <c r="O302" s="404" t="s">
        <v>16</v>
      </c>
      <c r="P302" s="398" t="s">
        <v>15</v>
      </c>
      <c r="Q302" s="399"/>
      <c r="R302" s="406"/>
      <c r="S302" s="109"/>
    </row>
    <row r="303" spans="2:19">
      <c r="B303" s="433"/>
      <c r="C303" s="383"/>
      <c r="D303" s="384"/>
      <c r="E303" s="385"/>
      <c r="F303" s="436"/>
      <c r="G303" s="400"/>
      <c r="H303" s="400"/>
      <c r="I303" s="370"/>
      <c r="J303" s="400"/>
      <c r="K303" s="400"/>
      <c r="L303" s="403"/>
      <c r="M303" s="370"/>
      <c r="N303" s="400"/>
      <c r="O303" s="400"/>
      <c r="P303" s="187" t="s">
        <v>74</v>
      </c>
      <c r="Q303" s="192" t="s">
        <v>18</v>
      </c>
      <c r="R303" s="406"/>
      <c r="S303" s="109"/>
    </row>
    <row r="304" spans="2:19" ht="15.75" thickBot="1">
      <c r="B304" s="118">
        <v>1</v>
      </c>
      <c r="C304" s="344">
        <v>2</v>
      </c>
      <c r="D304" s="345"/>
      <c r="E304" s="346"/>
      <c r="F304" s="120">
        <v>3</v>
      </c>
      <c r="G304" s="121">
        <v>4</v>
      </c>
      <c r="H304" s="121">
        <v>5</v>
      </c>
      <c r="I304" s="121">
        <v>6</v>
      </c>
      <c r="J304" s="121">
        <v>7</v>
      </c>
      <c r="K304" s="121">
        <v>8</v>
      </c>
      <c r="L304" s="121">
        <v>9</v>
      </c>
      <c r="M304" s="121">
        <v>10</v>
      </c>
      <c r="N304" s="121">
        <v>11</v>
      </c>
      <c r="O304" s="121">
        <v>12</v>
      </c>
      <c r="P304" s="121">
        <v>13</v>
      </c>
      <c r="Q304" s="119">
        <v>14</v>
      </c>
      <c r="R304" s="158">
        <v>15</v>
      </c>
      <c r="S304" s="109"/>
    </row>
    <row r="305" spans="2:20" ht="39" customHeight="1" thickBot="1">
      <c r="B305" s="186">
        <v>1</v>
      </c>
      <c r="C305" s="422" t="s">
        <v>142</v>
      </c>
      <c r="D305" s="423"/>
      <c r="E305" s="424"/>
      <c r="F305" s="123"/>
      <c r="G305" s="124" t="s">
        <v>76</v>
      </c>
      <c r="H305" s="124" t="s">
        <v>77</v>
      </c>
      <c r="I305" s="188">
        <v>36770000</v>
      </c>
      <c r="J305" s="189" t="s">
        <v>78</v>
      </c>
      <c r="K305" s="190" t="s">
        <v>78</v>
      </c>
      <c r="L305" s="283">
        <f>I305/I306*100</f>
        <v>100</v>
      </c>
      <c r="M305" s="284">
        <f>P305/I305*100</f>
        <v>34.675006799020942</v>
      </c>
      <c r="N305" s="285">
        <f>P305/I305</f>
        <v>0.34675006799020941</v>
      </c>
      <c r="O305" s="285">
        <f>L305*M305/100</f>
        <v>34.675006799020942</v>
      </c>
      <c r="P305" s="188">
        <v>12750000</v>
      </c>
      <c r="Q305" s="286">
        <f>L305*M305/100</f>
        <v>34.675006799020942</v>
      </c>
      <c r="R305" s="287">
        <f>I305-P305</f>
        <v>24020000</v>
      </c>
      <c r="S305" s="109"/>
      <c r="T305" s="452" t="s">
        <v>143</v>
      </c>
    </row>
    <row r="306" spans="2:20" ht="21" thickBot="1">
      <c r="B306" s="363" t="s">
        <v>80</v>
      </c>
      <c r="C306" s="364"/>
      <c r="D306" s="364"/>
      <c r="E306" s="364"/>
      <c r="F306" s="364"/>
      <c r="G306" s="364"/>
      <c r="H306" s="365"/>
      <c r="I306" s="140">
        <f>SUM(I305:I305)</f>
        <v>36770000</v>
      </c>
      <c r="J306" s="141" t="s">
        <v>81</v>
      </c>
      <c r="K306" s="142"/>
      <c r="L306" s="143">
        <f>SUM(L305:L305)</f>
        <v>100</v>
      </c>
      <c r="M306" s="153"/>
      <c r="N306" s="143">
        <f>SUM(N305:N305)</f>
        <v>0.34675006799020941</v>
      </c>
      <c r="O306" s="143">
        <f>SUM(O305:O305)</f>
        <v>34.675006799020942</v>
      </c>
      <c r="P306" s="154">
        <f>SUM(P305:P305)</f>
        <v>12750000</v>
      </c>
      <c r="Q306" s="163">
        <f>SUM(Q305:Q305)</f>
        <v>34.675006799020942</v>
      </c>
      <c r="R306" s="164">
        <f>SUM(R305:R305)</f>
        <v>24020000</v>
      </c>
      <c r="S306" s="109"/>
      <c r="T306" s="452"/>
    </row>
    <row r="307" spans="2:20" ht="15.75" thickTop="1">
      <c r="B307" s="109"/>
      <c r="C307" s="109"/>
      <c r="D307" s="109"/>
      <c r="E307" s="109"/>
      <c r="F307" s="108"/>
      <c r="G307" s="109"/>
      <c r="H307" s="109"/>
      <c r="I307" s="109"/>
      <c r="J307" s="109"/>
      <c r="K307" s="109"/>
      <c r="L307" s="109"/>
      <c r="M307" s="109"/>
      <c r="N307" s="109"/>
      <c r="O307" s="109"/>
      <c r="P307" s="109"/>
      <c r="Q307" s="109"/>
      <c r="R307" s="109"/>
      <c r="S307" s="109"/>
    </row>
    <row r="308" spans="2:20">
      <c r="B308" s="109"/>
      <c r="C308" s="109"/>
      <c r="D308" s="109"/>
      <c r="E308" s="109"/>
      <c r="F308" s="108"/>
      <c r="G308" s="109"/>
      <c r="H308" s="109"/>
      <c r="I308" s="146"/>
      <c r="J308" s="109"/>
      <c r="K308" s="109"/>
      <c r="L308" s="109"/>
      <c r="M308" s="109"/>
      <c r="N308" s="109"/>
      <c r="O308" s="128"/>
      <c r="P308" s="128" t="str">
        <f>P284</f>
        <v>Polebunging, 28 Maret 2025</v>
      </c>
      <c r="Q308" s="109"/>
      <c r="R308" s="109"/>
      <c r="S308" s="109"/>
    </row>
    <row r="309" spans="2:20">
      <c r="B309" s="109"/>
      <c r="C309" s="109"/>
      <c r="D309" s="109"/>
      <c r="E309" s="109"/>
      <c r="F309" s="108"/>
      <c r="G309" s="109"/>
      <c r="H309" s="109"/>
      <c r="I309" s="109"/>
      <c r="J309" s="109"/>
      <c r="K309" s="109"/>
      <c r="L309" s="109"/>
      <c r="M309" s="109"/>
      <c r="N309" s="109"/>
      <c r="O309" s="147"/>
      <c r="P309" s="147" t="s">
        <v>83</v>
      </c>
      <c r="Q309" s="109"/>
      <c r="R309" s="109"/>
      <c r="S309" s="109"/>
    </row>
    <row r="310" spans="2:20">
      <c r="B310" s="109"/>
      <c r="C310" s="109"/>
      <c r="D310" s="109"/>
      <c r="E310" s="109"/>
      <c r="F310" s="108"/>
      <c r="G310" s="109"/>
      <c r="H310" s="109"/>
      <c r="I310" s="146"/>
      <c r="J310" s="109"/>
      <c r="K310" s="109"/>
      <c r="L310" s="109"/>
      <c r="M310" s="109"/>
      <c r="N310" s="109"/>
      <c r="O310" s="147"/>
      <c r="P310" s="147"/>
      <c r="Q310" s="109"/>
      <c r="R310" s="109"/>
      <c r="S310" s="109"/>
    </row>
    <row r="311" spans="2:20">
      <c r="B311" s="109"/>
      <c r="C311" s="109"/>
      <c r="D311" s="109"/>
      <c r="E311" s="109"/>
      <c r="F311" s="108"/>
      <c r="G311" s="109"/>
      <c r="H311" s="109"/>
      <c r="I311" s="109"/>
      <c r="J311" s="109"/>
      <c r="K311" s="109"/>
      <c r="L311" s="109"/>
      <c r="M311" s="109"/>
      <c r="N311" s="109"/>
      <c r="O311" s="147"/>
      <c r="P311" s="147"/>
      <c r="Q311" s="109"/>
      <c r="R311" s="109"/>
      <c r="S311" s="109"/>
    </row>
    <row r="312" spans="2:20">
      <c r="B312" s="109"/>
      <c r="C312" s="109"/>
      <c r="D312" s="109"/>
      <c r="E312" s="109"/>
      <c r="F312" s="108"/>
      <c r="G312" s="109"/>
      <c r="H312" s="109"/>
      <c r="I312" s="109"/>
      <c r="J312" s="109"/>
      <c r="K312" s="109"/>
      <c r="L312" s="109"/>
      <c r="M312" s="109"/>
      <c r="N312" s="109"/>
      <c r="O312" s="109"/>
      <c r="P312" s="109"/>
      <c r="Q312" s="109"/>
      <c r="R312" s="109"/>
      <c r="S312" s="109"/>
    </row>
    <row r="313" spans="2:20">
      <c r="B313" s="109"/>
      <c r="C313" s="109"/>
      <c r="D313" s="109"/>
      <c r="E313" s="109"/>
      <c r="F313" s="108"/>
      <c r="G313" s="109"/>
      <c r="H313" s="109"/>
      <c r="I313" s="109"/>
      <c r="J313" s="109"/>
      <c r="K313" s="109"/>
      <c r="L313" s="109"/>
      <c r="M313" s="109"/>
      <c r="N313" s="109"/>
      <c r="O313" s="148"/>
      <c r="P313" s="195" t="s">
        <v>144</v>
      </c>
      <c r="Q313" s="109"/>
      <c r="R313" s="109"/>
      <c r="S313" s="109"/>
    </row>
    <row r="314" spans="2:20">
      <c r="B314" s="109"/>
      <c r="C314" s="109"/>
      <c r="D314" s="109"/>
      <c r="E314" s="109"/>
      <c r="F314" s="108"/>
      <c r="G314" s="109"/>
      <c r="H314" s="109"/>
      <c r="I314" s="109"/>
      <c r="J314" s="109"/>
      <c r="K314" s="109"/>
      <c r="L314" s="109"/>
      <c r="M314" s="109"/>
      <c r="N314" s="109"/>
      <c r="O314" s="128"/>
      <c r="P314" s="109" t="s">
        <v>145</v>
      </c>
      <c r="Q314" s="109"/>
      <c r="R314" s="109"/>
      <c r="S314" s="109"/>
    </row>
    <row r="315" spans="2:20">
      <c r="B315" s="105" t="s">
        <v>47</v>
      </c>
      <c r="C315" s="106"/>
      <c r="D315" s="106"/>
      <c r="E315" s="107"/>
      <c r="F315" s="108"/>
      <c r="G315" s="109"/>
      <c r="H315" s="109"/>
      <c r="I315" s="109"/>
      <c r="J315" s="109"/>
      <c r="K315" s="109"/>
      <c r="L315" s="109"/>
      <c r="M315" s="109"/>
      <c r="N315" s="109"/>
      <c r="O315" s="109"/>
      <c r="P315" s="109"/>
      <c r="Q315" s="109"/>
      <c r="R315" s="109"/>
      <c r="S315" s="109"/>
    </row>
    <row r="316" spans="2:20">
      <c r="B316" s="110" t="s">
        <v>48</v>
      </c>
      <c r="C316" s="111"/>
      <c r="D316" s="111"/>
      <c r="E316" s="112"/>
      <c r="F316" s="108"/>
      <c r="G316" s="109"/>
      <c r="H316" s="109"/>
      <c r="I316" s="109"/>
      <c r="J316" s="109"/>
      <c r="K316" s="109"/>
      <c r="L316" s="109"/>
      <c r="M316" s="109"/>
      <c r="N316" s="109"/>
      <c r="O316" s="109"/>
      <c r="P316" s="109"/>
      <c r="Q316" s="109"/>
      <c r="R316" s="109"/>
      <c r="S316" s="109"/>
    </row>
    <row r="317" spans="2:20" ht="16.5">
      <c r="B317" s="109"/>
      <c r="C317" s="109"/>
      <c r="D317" s="109"/>
      <c r="E317" s="109"/>
      <c r="F317" s="108"/>
      <c r="G317" s="109"/>
      <c r="H317" s="407" t="s">
        <v>49</v>
      </c>
      <c r="I317" s="407"/>
      <c r="J317" s="407"/>
      <c r="K317" s="407"/>
      <c r="L317" s="113"/>
      <c r="M317" s="113"/>
      <c r="N317" s="109"/>
      <c r="O317" s="109"/>
      <c r="P317" s="109"/>
      <c r="Q317" s="109"/>
      <c r="R317" s="109"/>
      <c r="S317" s="109"/>
    </row>
    <row r="318" spans="2:20" ht="16.5">
      <c r="B318" s="109"/>
      <c r="C318" s="109"/>
      <c r="D318" s="109"/>
      <c r="E318" s="109"/>
      <c r="F318" s="108"/>
      <c r="G318" s="109"/>
      <c r="H318" s="407" t="s">
        <v>50</v>
      </c>
      <c r="I318" s="407"/>
      <c r="J318" s="407"/>
      <c r="K318" s="407"/>
      <c r="L318" s="113"/>
      <c r="M318" s="113"/>
      <c r="N318" s="109"/>
      <c r="O318" s="109"/>
      <c r="P318" s="109"/>
      <c r="Q318" s="109"/>
      <c r="R318" s="109"/>
      <c r="S318" s="109"/>
    </row>
    <row r="319" spans="2:20" ht="16.5">
      <c r="B319" s="109"/>
      <c r="C319" s="109"/>
      <c r="D319" s="109"/>
      <c r="E319" s="109"/>
      <c r="F319" s="108"/>
      <c r="G319" s="109"/>
      <c r="H319" s="407" t="s">
        <v>247</v>
      </c>
      <c r="I319" s="407"/>
      <c r="J319" s="407"/>
      <c r="K319" s="407"/>
      <c r="L319" s="113"/>
      <c r="M319" s="113"/>
      <c r="N319" s="109"/>
      <c r="O319" s="109"/>
      <c r="P319" s="109"/>
      <c r="Q319" s="109"/>
      <c r="R319" s="109"/>
      <c r="S319" s="109"/>
    </row>
    <row r="320" spans="2:20" ht="16.5">
      <c r="B320" s="114" t="s">
        <v>52</v>
      </c>
      <c r="C320" s="114"/>
      <c r="D320" s="115" t="s">
        <v>3</v>
      </c>
      <c r="E320" s="109" t="s">
        <v>53</v>
      </c>
      <c r="F320" s="108"/>
      <c r="G320" s="109"/>
      <c r="H320" s="113"/>
      <c r="I320" s="113"/>
      <c r="J320" s="113"/>
      <c r="K320" s="113"/>
      <c r="L320" s="113"/>
      <c r="M320" s="113"/>
      <c r="N320" s="114"/>
      <c r="O320" s="114"/>
      <c r="P320" s="109"/>
      <c r="Q320" s="109"/>
      <c r="R320" s="109"/>
      <c r="S320" s="109"/>
    </row>
    <row r="321" spans="2:20" ht="16.5">
      <c r="B321" s="184" t="s">
        <v>54</v>
      </c>
      <c r="C321" s="114"/>
      <c r="D321" s="115" t="s">
        <v>3</v>
      </c>
      <c r="E321" s="109" t="s">
        <v>140</v>
      </c>
      <c r="F321" s="108"/>
      <c r="G321" s="109"/>
      <c r="H321" s="113"/>
      <c r="I321" s="113"/>
      <c r="J321" s="113"/>
      <c r="K321" s="113"/>
      <c r="L321" s="113"/>
      <c r="M321" s="113"/>
      <c r="N321" s="114"/>
      <c r="O321" s="114"/>
      <c r="P321" s="109"/>
      <c r="Q321" s="109"/>
      <c r="R321" s="109"/>
      <c r="S321" s="109"/>
    </row>
    <row r="322" spans="2:20" ht="16.5">
      <c r="B322" s="184" t="s">
        <v>56</v>
      </c>
      <c r="C322" s="184"/>
      <c r="D322" s="185" t="s">
        <v>3</v>
      </c>
      <c r="E322" s="421" t="s">
        <v>146</v>
      </c>
      <c r="F322" s="421"/>
      <c r="G322" s="421"/>
      <c r="H322" s="421"/>
      <c r="I322" s="421"/>
      <c r="J322" s="421"/>
      <c r="K322" s="421"/>
      <c r="L322" s="113"/>
      <c r="M322" s="109"/>
      <c r="N322" s="109"/>
      <c r="O322" s="109"/>
      <c r="P322" s="114"/>
      <c r="Q322" s="114"/>
      <c r="R322" s="109"/>
      <c r="S322" s="109"/>
    </row>
    <row r="323" spans="2:20">
      <c r="B323" s="114" t="s">
        <v>58</v>
      </c>
      <c r="C323" s="114"/>
      <c r="D323" s="115" t="s">
        <v>3</v>
      </c>
      <c r="E323" s="109" t="s">
        <v>59</v>
      </c>
      <c r="F323" s="108"/>
      <c r="G323" s="109"/>
      <c r="H323" s="109"/>
      <c r="I323" s="109"/>
      <c r="J323" s="109"/>
      <c r="K323" s="109"/>
      <c r="L323" s="109"/>
      <c r="M323" s="109"/>
      <c r="N323" s="109" t="str">
        <f>N42</f>
        <v>Keadaan Bulan Maret 2025</v>
      </c>
      <c r="O323" s="109"/>
      <c r="P323" s="109"/>
      <c r="Q323" s="109"/>
      <c r="R323" s="109"/>
      <c r="S323" s="109"/>
    </row>
    <row r="324" spans="2:20" ht="15.75" thickBot="1">
      <c r="B324" s="114"/>
      <c r="C324" s="114"/>
      <c r="D324" s="114"/>
      <c r="E324" s="109"/>
      <c r="F324" s="108"/>
      <c r="G324" s="109"/>
      <c r="H324" s="109"/>
      <c r="I324" s="109"/>
      <c r="J324" s="109"/>
      <c r="K324" s="109"/>
      <c r="L324" s="109"/>
      <c r="M324" s="109"/>
      <c r="N324" s="109"/>
      <c r="O324" s="109"/>
      <c r="P324" s="108"/>
      <c r="Q324" s="108"/>
      <c r="R324" s="109"/>
      <c r="S324" s="109"/>
    </row>
    <row r="325" spans="2:20" ht="48" customHeight="1" thickTop="1">
      <c r="B325" s="431" t="s">
        <v>61</v>
      </c>
      <c r="C325" s="377" t="s">
        <v>62</v>
      </c>
      <c r="D325" s="378"/>
      <c r="E325" s="379"/>
      <c r="F325" s="434" t="s">
        <v>63</v>
      </c>
      <c r="G325" s="353" t="s">
        <v>64</v>
      </c>
      <c r="H325" s="354"/>
      <c r="I325" s="368" t="s">
        <v>65</v>
      </c>
      <c r="J325" s="368" t="s">
        <v>66</v>
      </c>
      <c r="K325" s="368" t="s">
        <v>67</v>
      </c>
      <c r="L325" s="368" t="s">
        <v>68</v>
      </c>
      <c r="M325" s="395" t="s">
        <v>69</v>
      </c>
      <c r="N325" s="396"/>
      <c r="O325" s="395" t="s">
        <v>70</v>
      </c>
      <c r="P325" s="397"/>
      <c r="Q325" s="397"/>
      <c r="R325" s="405" t="s">
        <v>71</v>
      </c>
      <c r="S325" s="109"/>
    </row>
    <row r="326" spans="2:20">
      <c r="B326" s="432"/>
      <c r="C326" s="380"/>
      <c r="D326" s="381"/>
      <c r="E326" s="382"/>
      <c r="F326" s="435"/>
      <c r="G326" s="376" t="s">
        <v>72</v>
      </c>
      <c r="H326" s="376" t="s">
        <v>73</v>
      </c>
      <c r="I326" s="369"/>
      <c r="J326" s="376"/>
      <c r="K326" s="376"/>
      <c r="L326" s="402"/>
      <c r="M326" s="376" t="s">
        <v>16</v>
      </c>
      <c r="N326" s="404" t="s">
        <v>15</v>
      </c>
      <c r="O326" s="404" t="s">
        <v>16</v>
      </c>
      <c r="P326" s="398" t="s">
        <v>15</v>
      </c>
      <c r="Q326" s="399"/>
      <c r="R326" s="406"/>
      <c r="S326" s="109"/>
    </row>
    <row r="327" spans="2:20">
      <c r="B327" s="433"/>
      <c r="C327" s="383"/>
      <c r="D327" s="384"/>
      <c r="E327" s="385"/>
      <c r="F327" s="436"/>
      <c r="G327" s="400"/>
      <c r="H327" s="400"/>
      <c r="I327" s="370"/>
      <c r="J327" s="400"/>
      <c r="K327" s="400"/>
      <c r="L327" s="403"/>
      <c r="M327" s="370"/>
      <c r="N327" s="400"/>
      <c r="O327" s="400"/>
      <c r="P327" s="187" t="s">
        <v>74</v>
      </c>
      <c r="Q327" s="192" t="s">
        <v>18</v>
      </c>
      <c r="R327" s="406"/>
      <c r="S327" s="109"/>
    </row>
    <row r="328" spans="2:20">
      <c r="B328" s="118">
        <v>1</v>
      </c>
      <c r="C328" s="344">
        <v>2</v>
      </c>
      <c r="D328" s="345"/>
      <c r="E328" s="346"/>
      <c r="F328" s="120">
        <v>3</v>
      </c>
      <c r="G328" s="121">
        <v>4</v>
      </c>
      <c r="H328" s="121">
        <v>5</v>
      </c>
      <c r="I328" s="121">
        <v>6</v>
      </c>
      <c r="J328" s="121">
        <v>7</v>
      </c>
      <c r="K328" s="121">
        <v>8</v>
      </c>
      <c r="L328" s="121">
        <v>9</v>
      </c>
      <c r="M328" s="121">
        <v>10</v>
      </c>
      <c r="N328" s="121">
        <v>11</v>
      </c>
      <c r="O328" s="121">
        <v>12</v>
      </c>
      <c r="P328" s="121">
        <v>13</v>
      </c>
      <c r="Q328" s="119">
        <v>14</v>
      </c>
      <c r="R328" s="158">
        <v>15</v>
      </c>
      <c r="S328" s="109"/>
    </row>
    <row r="329" spans="2:20" ht="46.15" customHeight="1" thickBot="1">
      <c r="B329" s="186">
        <v>1</v>
      </c>
      <c r="C329" s="422" t="s">
        <v>147</v>
      </c>
      <c r="D329" s="423"/>
      <c r="E329" s="424"/>
      <c r="F329" s="123"/>
      <c r="G329" s="124" t="s">
        <v>76</v>
      </c>
      <c r="H329" s="124" t="s">
        <v>77</v>
      </c>
      <c r="I329" s="188">
        <v>19640000</v>
      </c>
      <c r="J329" s="189" t="s">
        <v>78</v>
      </c>
      <c r="K329" s="190" t="s">
        <v>78</v>
      </c>
      <c r="L329" s="134">
        <f>I329/I330*100</f>
        <v>100</v>
      </c>
      <c r="M329" s="135">
        <f>P329/I329*100</f>
        <v>3.4215885947046845</v>
      </c>
      <c r="N329" s="136">
        <f>P329/I329</f>
        <v>3.4215885947046845E-2</v>
      </c>
      <c r="O329" s="136">
        <f>L329*M329/100</f>
        <v>3.4215885947046845</v>
      </c>
      <c r="P329" s="131">
        <v>672000</v>
      </c>
      <c r="Q329" s="159">
        <f>L329*M329/100</f>
        <v>3.4215885947046845</v>
      </c>
      <c r="R329" s="160">
        <f>I329-P329</f>
        <v>18968000</v>
      </c>
      <c r="S329" s="109"/>
      <c r="T329" s="175" t="s">
        <v>148</v>
      </c>
    </row>
    <row r="330" spans="2:20" ht="21" thickBot="1">
      <c r="B330" s="363" t="s">
        <v>80</v>
      </c>
      <c r="C330" s="364"/>
      <c r="D330" s="364"/>
      <c r="E330" s="364"/>
      <c r="F330" s="364"/>
      <c r="G330" s="364"/>
      <c r="H330" s="365"/>
      <c r="I330" s="140">
        <f>SUM(I329:I329)</f>
        <v>19640000</v>
      </c>
      <c r="J330" s="141" t="s">
        <v>81</v>
      </c>
      <c r="K330" s="142"/>
      <c r="L330" s="143">
        <f>SUM(L329:L329)</f>
        <v>100</v>
      </c>
      <c r="M330" s="153"/>
      <c r="N330" s="143">
        <f>SUM(N329:N329)</f>
        <v>3.4215885947046845E-2</v>
      </c>
      <c r="O330" s="143">
        <f>SUM(O329:O329)</f>
        <v>3.4215885947046845</v>
      </c>
      <c r="P330" s="154">
        <f>SUM(P329:P329)</f>
        <v>672000</v>
      </c>
      <c r="Q330" s="163">
        <f>SUM(Q329:Q329)</f>
        <v>3.4215885947046845</v>
      </c>
      <c r="R330" s="164">
        <f>SUM(R329:R329)</f>
        <v>18968000</v>
      </c>
      <c r="S330" s="109"/>
    </row>
    <row r="331" spans="2:20" ht="15.75" thickTop="1">
      <c r="B331" s="109"/>
      <c r="C331" s="109"/>
      <c r="D331" s="109"/>
      <c r="E331" s="109"/>
      <c r="F331" s="108"/>
      <c r="G331" s="109"/>
      <c r="H331" s="109"/>
      <c r="I331" s="109"/>
      <c r="J331" s="109"/>
      <c r="K331" s="109"/>
      <c r="L331" s="109"/>
      <c r="M331" s="109"/>
      <c r="N331" s="109"/>
      <c r="O331" s="109"/>
      <c r="P331" s="109"/>
      <c r="Q331" s="109"/>
      <c r="R331" s="109"/>
      <c r="S331" s="109"/>
    </row>
    <row r="332" spans="2:20">
      <c r="B332" s="109"/>
      <c r="C332" s="109"/>
      <c r="D332" s="109"/>
      <c r="E332" s="109"/>
      <c r="F332" s="108"/>
      <c r="G332" s="109"/>
      <c r="H332" s="109"/>
      <c r="I332" s="146"/>
      <c r="J332" s="109"/>
      <c r="K332" s="109"/>
      <c r="L332" s="109"/>
      <c r="M332" s="109"/>
      <c r="N332" s="109"/>
      <c r="O332" s="128"/>
      <c r="P332" s="128" t="str">
        <f>P308</f>
        <v>Polebunging, 28 Maret 2025</v>
      </c>
      <c r="Q332" s="109"/>
      <c r="R332" s="109"/>
      <c r="S332" s="109"/>
    </row>
    <row r="333" spans="2:20">
      <c r="B333" s="109"/>
      <c r="C333" s="109"/>
      <c r="D333" s="109"/>
      <c r="E333" s="109"/>
      <c r="F333" s="108"/>
      <c r="G333" s="109"/>
      <c r="H333" s="109"/>
      <c r="I333" s="109"/>
      <c r="J333" s="109"/>
      <c r="K333" s="109"/>
      <c r="L333" s="109"/>
      <c r="M333" s="109"/>
      <c r="N333" s="109"/>
      <c r="O333" s="147"/>
      <c r="P333" s="147" t="s">
        <v>83</v>
      </c>
      <c r="Q333" s="109"/>
      <c r="R333" s="109"/>
      <c r="S333" s="109"/>
    </row>
    <row r="334" spans="2:20">
      <c r="B334" s="109"/>
      <c r="C334" s="109"/>
      <c r="D334" s="109"/>
      <c r="E334" s="109"/>
      <c r="F334" s="108"/>
      <c r="G334" s="109"/>
      <c r="H334" s="109"/>
      <c r="I334" s="146"/>
      <c r="J334" s="109"/>
      <c r="K334" s="109"/>
      <c r="L334" s="109"/>
      <c r="M334" s="109"/>
      <c r="N334" s="109"/>
      <c r="O334" s="147"/>
      <c r="P334" s="147"/>
      <c r="Q334" s="109"/>
      <c r="R334" s="109"/>
      <c r="S334" s="109"/>
    </row>
    <row r="335" spans="2:20">
      <c r="B335" s="109"/>
      <c r="C335" s="109"/>
      <c r="D335" s="109"/>
      <c r="E335" s="109"/>
      <c r="F335" s="108"/>
      <c r="G335" s="109"/>
      <c r="H335" s="109"/>
      <c r="I335" s="109"/>
      <c r="J335" s="109"/>
      <c r="K335" s="109"/>
      <c r="L335" s="109"/>
      <c r="M335" s="109"/>
      <c r="N335" s="109"/>
      <c r="O335" s="147"/>
      <c r="P335" s="147"/>
      <c r="Q335" s="109"/>
      <c r="R335" s="109"/>
      <c r="S335" s="109"/>
    </row>
    <row r="336" spans="2:20">
      <c r="B336" s="109"/>
      <c r="C336" s="109"/>
      <c r="D336" s="109"/>
      <c r="E336" s="109"/>
      <c r="F336" s="108"/>
      <c r="G336" s="109"/>
      <c r="H336" s="109"/>
      <c r="I336" s="109"/>
      <c r="J336" s="109"/>
      <c r="K336" s="109"/>
      <c r="L336" s="109"/>
      <c r="M336" s="109"/>
      <c r="N336" s="109"/>
      <c r="O336" s="109"/>
      <c r="P336" s="109"/>
      <c r="Q336" s="109"/>
      <c r="R336" s="109"/>
      <c r="S336" s="109"/>
    </row>
    <row r="337" spans="2:19">
      <c r="B337" s="109"/>
      <c r="C337" s="109"/>
      <c r="D337" s="109"/>
      <c r="E337" s="109"/>
      <c r="F337" s="108"/>
      <c r="G337" s="109"/>
      <c r="H337" s="109"/>
      <c r="I337" s="109"/>
      <c r="J337" s="109"/>
      <c r="K337" s="109"/>
      <c r="L337" s="109"/>
      <c r="M337" s="109"/>
      <c r="N337" s="109"/>
      <c r="O337" s="148"/>
      <c r="P337" s="195" t="s">
        <v>144</v>
      </c>
      <c r="Q337" s="109"/>
      <c r="R337" s="109"/>
      <c r="S337" s="109"/>
    </row>
    <row r="338" spans="2:19">
      <c r="B338" s="109"/>
      <c r="C338" s="109"/>
      <c r="D338" s="109"/>
      <c r="E338" s="109"/>
      <c r="F338" s="108"/>
      <c r="G338" s="109"/>
      <c r="H338" s="109"/>
      <c r="I338" s="109"/>
      <c r="J338" s="109"/>
      <c r="K338" s="109"/>
      <c r="L338" s="109"/>
      <c r="M338" s="109"/>
      <c r="N338" s="109"/>
      <c r="O338" s="128"/>
      <c r="P338" s="109" t="s">
        <v>145</v>
      </c>
      <c r="Q338" s="109"/>
      <c r="R338" s="109"/>
      <c r="S338" s="109"/>
    </row>
    <row r="339" spans="2:19">
      <c r="B339" s="105" t="s">
        <v>47</v>
      </c>
      <c r="C339" s="106"/>
      <c r="D339" s="106"/>
      <c r="E339" s="107"/>
      <c r="F339" s="108"/>
      <c r="G339" s="109"/>
      <c r="H339" s="109"/>
      <c r="I339" s="109"/>
      <c r="J339" s="109"/>
      <c r="K339" s="109"/>
      <c r="L339" s="109"/>
      <c r="M339" s="109"/>
      <c r="N339" s="109"/>
      <c r="O339" s="109"/>
      <c r="P339" s="109"/>
      <c r="Q339" s="109"/>
      <c r="R339" s="109"/>
      <c r="S339" s="109"/>
    </row>
    <row r="340" spans="2:19">
      <c r="B340" s="110" t="s">
        <v>48</v>
      </c>
      <c r="C340" s="111"/>
      <c r="D340" s="111"/>
      <c r="E340" s="112"/>
      <c r="F340" s="108"/>
      <c r="G340" s="109"/>
      <c r="H340" s="109"/>
      <c r="I340" s="109"/>
      <c r="J340" s="109"/>
      <c r="K340" s="109"/>
      <c r="L340" s="109"/>
      <c r="M340" s="109"/>
      <c r="N340" s="109"/>
      <c r="O340" s="109"/>
      <c r="P340" s="109"/>
      <c r="Q340" s="109"/>
      <c r="R340" s="109"/>
      <c r="S340" s="109"/>
    </row>
    <row r="341" spans="2:19" ht="16.5">
      <c r="B341" s="109"/>
      <c r="C341" s="109"/>
      <c r="D341" s="109"/>
      <c r="E341" s="109"/>
      <c r="F341" s="108"/>
      <c r="G341" s="109"/>
      <c r="H341" s="407" t="s">
        <v>49</v>
      </c>
      <c r="I341" s="407"/>
      <c r="J341" s="407"/>
      <c r="K341" s="407"/>
      <c r="L341" s="113"/>
      <c r="M341" s="113"/>
      <c r="N341" s="109"/>
      <c r="O341" s="109"/>
      <c r="P341" s="109"/>
      <c r="Q341" s="109"/>
      <c r="R341" s="109"/>
      <c r="S341" s="109"/>
    </row>
    <row r="342" spans="2:19" ht="16.5">
      <c r="B342" s="109"/>
      <c r="C342" s="109"/>
      <c r="D342" s="109"/>
      <c r="E342" s="109"/>
      <c r="F342" s="108"/>
      <c r="G342" s="109"/>
      <c r="H342" s="407" t="s">
        <v>50</v>
      </c>
      <c r="I342" s="407"/>
      <c r="J342" s="407"/>
      <c r="K342" s="407"/>
      <c r="L342" s="113"/>
      <c r="M342" s="113"/>
      <c r="N342" s="109"/>
      <c r="O342" s="109"/>
      <c r="P342" s="109"/>
      <c r="Q342" s="109"/>
      <c r="R342" s="109"/>
      <c r="S342" s="109"/>
    </row>
    <row r="343" spans="2:19" ht="16.5">
      <c r="B343" s="109"/>
      <c r="C343" s="109"/>
      <c r="D343" s="109"/>
      <c r="E343" s="109"/>
      <c r="F343" s="108"/>
      <c r="G343" s="109"/>
      <c r="H343" s="407" t="s">
        <v>247</v>
      </c>
      <c r="I343" s="407"/>
      <c r="J343" s="407"/>
      <c r="K343" s="407"/>
      <c r="L343" s="113"/>
      <c r="M343" s="113"/>
      <c r="N343" s="109"/>
      <c r="O343" s="109"/>
      <c r="P343" s="109"/>
      <c r="Q343" s="109"/>
      <c r="R343" s="109"/>
      <c r="S343" s="109"/>
    </row>
    <row r="344" spans="2:19" ht="16.5">
      <c r="B344" s="114" t="s">
        <v>52</v>
      </c>
      <c r="C344" s="114"/>
      <c r="D344" s="115" t="s">
        <v>3</v>
      </c>
      <c r="E344" s="109" t="s">
        <v>53</v>
      </c>
      <c r="F344" s="108"/>
      <c r="G344" s="109"/>
      <c r="H344" s="113"/>
      <c r="I344" s="113"/>
      <c r="J344" s="113"/>
      <c r="K344" s="113"/>
      <c r="L344" s="113"/>
      <c r="M344" s="113"/>
      <c r="N344" s="114"/>
      <c r="O344" s="114"/>
      <c r="P344" s="109"/>
      <c r="Q344" s="109"/>
      <c r="R344" s="109"/>
      <c r="S344" s="109"/>
    </row>
    <row r="345" spans="2:19" ht="16.5">
      <c r="B345" s="184" t="s">
        <v>54</v>
      </c>
      <c r="C345" s="114"/>
      <c r="D345" s="115" t="s">
        <v>3</v>
      </c>
      <c r="E345" s="109" t="s">
        <v>140</v>
      </c>
      <c r="F345" s="108"/>
      <c r="G345" s="109"/>
      <c r="H345" s="113"/>
      <c r="I345" s="113"/>
      <c r="J345" s="113"/>
      <c r="K345" s="113"/>
      <c r="L345" s="113"/>
      <c r="M345" s="113"/>
      <c r="N345" s="114"/>
      <c r="O345" s="114"/>
      <c r="P345" s="109"/>
      <c r="Q345" s="109"/>
      <c r="R345" s="109"/>
      <c r="S345" s="109"/>
    </row>
    <row r="346" spans="2:19" ht="16.5">
      <c r="B346" s="184" t="s">
        <v>56</v>
      </c>
      <c r="C346" s="184"/>
      <c r="D346" s="185" t="s">
        <v>3</v>
      </c>
      <c r="E346" s="421" t="s">
        <v>34</v>
      </c>
      <c r="F346" s="421"/>
      <c r="G346" s="421"/>
      <c r="H346" s="421"/>
      <c r="I346" s="421"/>
      <c r="J346" s="421"/>
      <c r="K346" s="421"/>
      <c r="L346" s="113"/>
      <c r="M346" s="109"/>
      <c r="N346" s="109"/>
      <c r="O346" s="109"/>
      <c r="P346" s="114"/>
      <c r="Q346" s="114"/>
      <c r="R346" s="109"/>
      <c r="S346" s="109"/>
    </row>
    <row r="347" spans="2:19">
      <c r="B347" s="114" t="s">
        <v>58</v>
      </c>
      <c r="C347" s="114"/>
      <c r="D347" s="115" t="s">
        <v>3</v>
      </c>
      <c r="E347" s="109" t="s">
        <v>59</v>
      </c>
      <c r="F347" s="108"/>
      <c r="G347" s="109"/>
      <c r="H347" s="109"/>
      <c r="I347" s="109"/>
      <c r="J347" s="109"/>
      <c r="K347" s="109"/>
      <c r="L347" s="109"/>
      <c r="M347" s="109"/>
      <c r="N347" s="109" t="str">
        <f>N323</f>
        <v>Keadaan Bulan Maret 2025</v>
      </c>
      <c r="O347" s="109"/>
      <c r="P347" s="109"/>
      <c r="Q347" s="109"/>
      <c r="R347" s="109"/>
      <c r="S347" s="109"/>
    </row>
    <row r="348" spans="2:19" ht="15.75" thickBot="1">
      <c r="B348" s="114"/>
      <c r="C348" s="114"/>
      <c r="D348" s="114"/>
      <c r="E348" s="109"/>
      <c r="F348" s="108"/>
      <c r="G348" s="109"/>
      <c r="H348" s="109"/>
      <c r="I348" s="109"/>
      <c r="J348" s="109"/>
      <c r="K348" s="109"/>
      <c r="L348" s="109"/>
      <c r="M348" s="109"/>
      <c r="N348" s="109"/>
      <c r="O348" s="109"/>
      <c r="P348" s="108"/>
      <c r="Q348" s="108"/>
      <c r="R348" s="109"/>
      <c r="S348" s="109"/>
    </row>
    <row r="349" spans="2:19" ht="38.25" customHeight="1" thickTop="1">
      <c r="B349" s="431" t="s">
        <v>61</v>
      </c>
      <c r="C349" s="377" t="s">
        <v>62</v>
      </c>
      <c r="D349" s="378"/>
      <c r="E349" s="379"/>
      <c r="F349" s="434" t="s">
        <v>63</v>
      </c>
      <c r="G349" s="353" t="s">
        <v>64</v>
      </c>
      <c r="H349" s="354"/>
      <c r="I349" s="368" t="s">
        <v>65</v>
      </c>
      <c r="J349" s="368" t="s">
        <v>66</v>
      </c>
      <c r="K349" s="368" t="s">
        <v>67</v>
      </c>
      <c r="L349" s="368" t="s">
        <v>68</v>
      </c>
      <c r="M349" s="395" t="s">
        <v>69</v>
      </c>
      <c r="N349" s="396"/>
      <c r="O349" s="395" t="s">
        <v>70</v>
      </c>
      <c r="P349" s="397"/>
      <c r="Q349" s="397"/>
      <c r="R349" s="405" t="s">
        <v>71</v>
      </c>
      <c r="S349" s="109"/>
    </row>
    <row r="350" spans="2:19">
      <c r="B350" s="432"/>
      <c r="C350" s="380"/>
      <c r="D350" s="381"/>
      <c r="E350" s="382"/>
      <c r="F350" s="435"/>
      <c r="G350" s="376" t="s">
        <v>72</v>
      </c>
      <c r="H350" s="376" t="s">
        <v>73</v>
      </c>
      <c r="I350" s="369"/>
      <c r="J350" s="376"/>
      <c r="K350" s="376"/>
      <c r="L350" s="402"/>
      <c r="M350" s="376" t="s">
        <v>16</v>
      </c>
      <c r="N350" s="404" t="s">
        <v>15</v>
      </c>
      <c r="O350" s="404" t="s">
        <v>16</v>
      </c>
      <c r="P350" s="398" t="s">
        <v>15</v>
      </c>
      <c r="Q350" s="399"/>
      <c r="R350" s="406"/>
      <c r="S350" s="109"/>
    </row>
    <row r="351" spans="2:19">
      <c r="B351" s="433"/>
      <c r="C351" s="383"/>
      <c r="D351" s="384"/>
      <c r="E351" s="385"/>
      <c r="F351" s="436"/>
      <c r="G351" s="400"/>
      <c r="H351" s="400"/>
      <c r="I351" s="370"/>
      <c r="J351" s="400"/>
      <c r="K351" s="400"/>
      <c r="L351" s="403"/>
      <c r="M351" s="370"/>
      <c r="N351" s="400"/>
      <c r="O351" s="400"/>
      <c r="P351" s="187" t="s">
        <v>74</v>
      </c>
      <c r="Q351" s="192" t="s">
        <v>18</v>
      </c>
      <c r="R351" s="406"/>
      <c r="S351" s="109"/>
    </row>
    <row r="352" spans="2:19">
      <c r="B352" s="118">
        <v>1</v>
      </c>
      <c r="C352" s="344">
        <v>2</v>
      </c>
      <c r="D352" s="345"/>
      <c r="E352" s="346"/>
      <c r="F352" s="120">
        <v>3</v>
      </c>
      <c r="G352" s="121">
        <v>4</v>
      </c>
      <c r="H352" s="121">
        <v>5</v>
      </c>
      <c r="I352" s="121">
        <v>6</v>
      </c>
      <c r="J352" s="121">
        <v>7</v>
      </c>
      <c r="K352" s="121">
        <v>8</v>
      </c>
      <c r="L352" s="121">
        <v>9</v>
      </c>
      <c r="M352" s="121">
        <v>10</v>
      </c>
      <c r="N352" s="121">
        <v>11</v>
      </c>
      <c r="O352" s="121">
        <v>12</v>
      </c>
      <c r="P352" s="121">
        <v>13</v>
      </c>
      <c r="Q352" s="119">
        <v>14</v>
      </c>
      <c r="R352" s="158">
        <v>15</v>
      </c>
      <c r="S352" s="109"/>
    </row>
    <row r="353" spans="2:19" ht="63" customHeight="1">
      <c r="B353" s="186">
        <v>1</v>
      </c>
      <c r="C353" s="422" t="s">
        <v>149</v>
      </c>
      <c r="D353" s="423"/>
      <c r="E353" s="424"/>
      <c r="F353" s="123"/>
      <c r="G353" s="124" t="s">
        <v>76</v>
      </c>
      <c r="H353" s="124" t="s">
        <v>77</v>
      </c>
      <c r="I353" s="188">
        <v>2920000</v>
      </c>
      <c r="J353" s="189" t="s">
        <v>78</v>
      </c>
      <c r="K353" s="190" t="s">
        <v>78</v>
      </c>
      <c r="L353" s="134">
        <f>I353/I354*100</f>
        <v>100</v>
      </c>
      <c r="M353" s="135">
        <f>P353/I353*100</f>
        <v>0</v>
      </c>
      <c r="N353" s="136">
        <f>P353/I353</f>
        <v>0</v>
      </c>
      <c r="O353" s="136">
        <f>L353*M353/100</f>
        <v>0</v>
      </c>
      <c r="P353" s="131"/>
      <c r="Q353" s="159">
        <f>L353*M353/100</f>
        <v>0</v>
      </c>
      <c r="R353" s="160">
        <f>I353-P353</f>
        <v>2920000</v>
      </c>
      <c r="S353" s="109"/>
    </row>
    <row r="354" spans="2:19" ht="21" thickBot="1">
      <c r="B354" s="363" t="s">
        <v>80</v>
      </c>
      <c r="C354" s="364"/>
      <c r="D354" s="364"/>
      <c r="E354" s="364"/>
      <c r="F354" s="364"/>
      <c r="G354" s="364"/>
      <c r="H354" s="365"/>
      <c r="I354" s="140">
        <f>SUM(I353:I353)</f>
        <v>2920000</v>
      </c>
      <c r="J354" s="141" t="s">
        <v>81</v>
      </c>
      <c r="K354" s="142"/>
      <c r="L354" s="143">
        <f>SUM(L353:L353)</f>
        <v>100</v>
      </c>
      <c r="M354" s="153"/>
      <c r="N354" s="143">
        <f>SUM(N353:N353)</f>
        <v>0</v>
      </c>
      <c r="O354" s="143">
        <f>SUM(O353:O353)</f>
        <v>0</v>
      </c>
      <c r="P354" s="154">
        <f>SUM(P353:P353)</f>
        <v>0</v>
      </c>
      <c r="Q354" s="163">
        <f>SUM(Q353:Q353)</f>
        <v>0</v>
      </c>
      <c r="R354" s="164">
        <f>SUM(R353:R353)</f>
        <v>2920000</v>
      </c>
      <c r="S354" s="109"/>
    </row>
    <row r="355" spans="2:19" ht="15.75" thickTop="1">
      <c r="B355" s="109"/>
      <c r="C355" s="109"/>
      <c r="D355" s="109"/>
      <c r="E355" s="109"/>
      <c r="F355" s="108"/>
      <c r="G355" s="109"/>
      <c r="H355" s="109"/>
      <c r="I355" s="109"/>
      <c r="J355" s="109"/>
      <c r="K355" s="109"/>
      <c r="L355" s="109"/>
      <c r="M355" s="109"/>
      <c r="N355" s="109"/>
      <c r="O355" s="109"/>
      <c r="P355" s="109"/>
      <c r="Q355" s="109"/>
      <c r="R355" s="109"/>
      <c r="S355" s="109"/>
    </row>
    <row r="356" spans="2:19">
      <c r="B356" s="109"/>
      <c r="C356" s="109"/>
      <c r="D356" s="109"/>
      <c r="E356" s="109"/>
      <c r="F356" s="108"/>
      <c r="G356" s="109"/>
      <c r="H356" s="109"/>
      <c r="I356" s="146"/>
      <c r="J356" s="109"/>
      <c r="K356" s="109"/>
      <c r="L356" s="109"/>
      <c r="M356" s="109"/>
      <c r="N356" s="109"/>
      <c r="O356" s="128"/>
      <c r="P356" s="128" t="str">
        <f>P332</f>
        <v>Polebunging, 28 Maret 2025</v>
      </c>
      <c r="Q356" s="109"/>
      <c r="R356" s="109"/>
      <c r="S356" s="109"/>
    </row>
    <row r="357" spans="2:19">
      <c r="B357" s="109"/>
      <c r="C357" s="109"/>
      <c r="D357" s="109"/>
      <c r="E357" s="109"/>
      <c r="F357" s="108"/>
      <c r="G357" s="109"/>
      <c r="H357" s="109"/>
      <c r="I357" s="109"/>
      <c r="J357" s="109"/>
      <c r="K357" s="109"/>
      <c r="L357" s="109"/>
      <c r="M357" s="109"/>
      <c r="N357" s="109"/>
      <c r="O357" s="147"/>
      <c r="P357" s="147" t="s">
        <v>83</v>
      </c>
      <c r="Q357" s="109"/>
      <c r="R357" s="109"/>
      <c r="S357" s="109"/>
    </row>
    <row r="358" spans="2:19">
      <c r="B358" s="109"/>
      <c r="C358" s="109"/>
      <c r="D358" s="109"/>
      <c r="E358" s="109"/>
      <c r="F358" s="108"/>
      <c r="G358" s="109"/>
      <c r="H358" s="109"/>
      <c r="I358" s="146"/>
      <c r="J358" s="109"/>
      <c r="K358" s="109"/>
      <c r="L358" s="109"/>
      <c r="M358" s="109"/>
      <c r="N358" s="109"/>
      <c r="O358" s="147"/>
      <c r="P358" s="147"/>
      <c r="Q358" s="109"/>
      <c r="R358" s="109"/>
      <c r="S358" s="109"/>
    </row>
    <row r="359" spans="2:19">
      <c r="B359" s="109"/>
      <c r="C359" s="109"/>
      <c r="D359" s="109"/>
      <c r="E359" s="109"/>
      <c r="F359" s="108"/>
      <c r="G359" s="109"/>
      <c r="H359" s="109"/>
      <c r="I359" s="109"/>
      <c r="J359" s="109"/>
      <c r="K359" s="109"/>
      <c r="L359" s="109"/>
      <c r="M359" s="109"/>
      <c r="N359" s="109"/>
      <c r="O359" s="147"/>
      <c r="P359" s="147"/>
      <c r="Q359" s="109"/>
      <c r="R359" s="109"/>
      <c r="S359" s="109"/>
    </row>
    <row r="360" spans="2:19">
      <c r="B360" s="109"/>
      <c r="C360" s="109"/>
      <c r="D360" s="109"/>
      <c r="E360" s="109"/>
      <c r="F360" s="108"/>
      <c r="G360" s="109"/>
      <c r="H360" s="109"/>
      <c r="I360" s="109"/>
      <c r="J360" s="109"/>
      <c r="K360" s="109"/>
      <c r="L360" s="109"/>
      <c r="M360" s="109"/>
      <c r="N360" s="109"/>
      <c r="O360" s="109"/>
      <c r="P360" s="109"/>
      <c r="Q360" s="109"/>
      <c r="R360" s="109"/>
      <c r="S360" s="109"/>
    </row>
    <row r="361" spans="2:19">
      <c r="B361" s="109"/>
      <c r="C361" s="109"/>
      <c r="D361" s="109"/>
      <c r="E361" s="109"/>
      <c r="F361" s="108"/>
      <c r="G361" s="109"/>
      <c r="H361" s="109"/>
      <c r="I361" s="109"/>
      <c r="J361" s="109"/>
      <c r="K361" s="109"/>
      <c r="L361" s="109"/>
      <c r="M361" s="109"/>
      <c r="N361" s="109"/>
      <c r="O361" s="148"/>
      <c r="P361" s="195" t="s">
        <v>144</v>
      </c>
      <c r="Q361" s="109"/>
      <c r="R361" s="109"/>
      <c r="S361" s="109"/>
    </row>
    <row r="362" spans="2:19">
      <c r="B362" s="109"/>
      <c r="C362" s="109"/>
      <c r="D362" s="109"/>
      <c r="E362" s="109"/>
      <c r="F362" s="108"/>
      <c r="G362" s="109"/>
      <c r="H362" s="109"/>
      <c r="I362" s="109"/>
      <c r="J362" s="109"/>
      <c r="K362" s="109"/>
      <c r="L362" s="109"/>
      <c r="M362" s="109"/>
      <c r="N362" s="109"/>
      <c r="O362" s="128"/>
      <c r="P362" s="109" t="s">
        <v>145</v>
      </c>
      <c r="Q362" s="109"/>
      <c r="R362" s="109"/>
      <c r="S362" s="109"/>
    </row>
    <row r="363" spans="2:19">
      <c r="B363" s="105" t="s">
        <v>47</v>
      </c>
      <c r="C363" s="106"/>
      <c r="D363" s="106"/>
      <c r="E363" s="107"/>
      <c r="F363" s="108"/>
      <c r="G363" s="109"/>
      <c r="H363" s="109"/>
      <c r="I363" s="109"/>
      <c r="J363" s="109"/>
      <c r="K363" s="109"/>
      <c r="L363" s="109"/>
      <c r="M363" s="109"/>
      <c r="N363" s="109"/>
      <c r="O363" s="109"/>
      <c r="P363" s="109"/>
      <c r="Q363" s="109"/>
      <c r="R363" s="109"/>
      <c r="S363" s="109"/>
    </row>
    <row r="364" spans="2:19">
      <c r="B364" s="110" t="s">
        <v>48</v>
      </c>
      <c r="C364" s="111"/>
      <c r="D364" s="111"/>
      <c r="E364" s="112"/>
      <c r="F364" s="108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</row>
    <row r="365" spans="2:19" ht="16.5">
      <c r="B365" s="109"/>
      <c r="C365" s="109"/>
      <c r="D365" s="109"/>
      <c r="E365" s="109"/>
      <c r="F365" s="108"/>
      <c r="G365" s="109"/>
      <c r="H365" s="407" t="s">
        <v>49</v>
      </c>
      <c r="I365" s="407"/>
      <c r="J365" s="407"/>
      <c r="K365" s="407"/>
      <c r="L365" s="113"/>
      <c r="M365" s="113"/>
      <c r="N365" s="109"/>
      <c r="O365" s="109"/>
      <c r="P365" s="109"/>
      <c r="Q365" s="109"/>
      <c r="R365" s="109"/>
      <c r="S365" s="109"/>
    </row>
    <row r="366" spans="2:19" ht="16.5">
      <c r="B366" s="109"/>
      <c r="C366" s="109"/>
      <c r="D366" s="109"/>
      <c r="E366" s="109"/>
      <c r="F366" s="108"/>
      <c r="G366" s="109"/>
      <c r="H366" s="407" t="s">
        <v>50</v>
      </c>
      <c r="I366" s="407"/>
      <c r="J366" s="407"/>
      <c r="K366" s="407"/>
      <c r="L366" s="113"/>
      <c r="M366" s="113"/>
      <c r="N366" s="109"/>
      <c r="O366" s="109"/>
      <c r="P366" s="109"/>
      <c r="Q366" s="109"/>
      <c r="R366" s="109"/>
      <c r="S366" s="109"/>
    </row>
    <row r="367" spans="2:19" ht="16.5">
      <c r="B367" s="109"/>
      <c r="C367" s="109"/>
      <c r="D367" s="109"/>
      <c r="E367" s="109"/>
      <c r="F367" s="108"/>
      <c r="G367" s="109"/>
      <c r="H367" s="407" t="s">
        <v>247</v>
      </c>
      <c r="I367" s="407"/>
      <c r="J367" s="407"/>
      <c r="K367" s="407"/>
      <c r="L367" s="113"/>
      <c r="M367" s="113"/>
      <c r="N367" s="109"/>
      <c r="O367" s="109"/>
      <c r="P367" s="109"/>
      <c r="Q367" s="109"/>
      <c r="R367" s="109"/>
      <c r="S367" s="109"/>
    </row>
    <row r="368" spans="2:19" ht="16.5">
      <c r="B368" s="114" t="s">
        <v>52</v>
      </c>
      <c r="C368" s="114"/>
      <c r="D368" s="115" t="s">
        <v>3</v>
      </c>
      <c r="E368" s="109" t="s">
        <v>53</v>
      </c>
      <c r="F368" s="108"/>
      <c r="G368" s="109"/>
      <c r="H368" s="113"/>
      <c r="I368" s="113"/>
      <c r="J368" s="113"/>
      <c r="K368" s="113"/>
      <c r="L368" s="113"/>
      <c r="M368" s="113"/>
      <c r="N368" s="114"/>
      <c r="O368" s="114"/>
      <c r="P368" s="109"/>
      <c r="Q368" s="109"/>
      <c r="R368" s="109"/>
      <c r="S368" s="109"/>
    </row>
    <row r="369" spans="2:19" ht="16.5">
      <c r="B369" s="184" t="s">
        <v>54</v>
      </c>
      <c r="C369" s="114"/>
      <c r="D369" s="115" t="s">
        <v>3</v>
      </c>
      <c r="E369" s="109" t="s">
        <v>24</v>
      </c>
      <c r="F369" s="108"/>
      <c r="G369" s="109"/>
      <c r="H369" s="113"/>
      <c r="I369" s="113"/>
      <c r="J369" s="113"/>
      <c r="K369" s="113"/>
      <c r="L369" s="113"/>
      <c r="M369" s="113"/>
      <c r="N369" s="114"/>
      <c r="O369" s="114"/>
      <c r="P369" s="109"/>
      <c r="Q369" s="109"/>
      <c r="R369" s="109"/>
      <c r="S369" s="109"/>
    </row>
    <row r="370" spans="2:19" ht="16.5">
      <c r="B370" s="184" t="s">
        <v>56</v>
      </c>
      <c r="C370" s="184"/>
      <c r="D370" s="185" t="s">
        <v>3</v>
      </c>
      <c r="E370" s="421" t="s">
        <v>25</v>
      </c>
      <c r="F370" s="421"/>
      <c r="G370" s="421"/>
      <c r="H370" s="421"/>
      <c r="I370" s="421"/>
      <c r="J370" s="421"/>
      <c r="K370" s="421"/>
      <c r="L370" s="113"/>
      <c r="M370" s="109"/>
      <c r="N370" s="109"/>
      <c r="O370" s="109"/>
      <c r="P370" s="114"/>
      <c r="Q370" s="114"/>
      <c r="R370" s="109"/>
      <c r="S370" s="109"/>
    </row>
    <row r="371" spans="2:19">
      <c r="B371" s="114" t="s">
        <v>58</v>
      </c>
      <c r="C371" s="114"/>
      <c r="D371" s="115" t="s">
        <v>3</v>
      </c>
      <c r="E371" s="109" t="s">
        <v>59</v>
      </c>
      <c r="F371" s="108"/>
      <c r="G371" s="109"/>
      <c r="H371" s="109"/>
      <c r="I371" s="109"/>
      <c r="J371" s="109"/>
      <c r="K371" s="109"/>
      <c r="L371" s="109"/>
      <c r="M371" s="109"/>
      <c r="N371" s="109" t="str">
        <f>N347</f>
        <v>Keadaan Bulan Maret 2025</v>
      </c>
      <c r="O371" s="109"/>
      <c r="P371" s="109"/>
      <c r="Q371" s="109"/>
      <c r="R371" s="109"/>
      <c r="S371" s="109"/>
    </row>
    <row r="372" spans="2:19" ht="15.75" thickBot="1">
      <c r="B372" s="114"/>
      <c r="C372" s="114"/>
      <c r="D372" s="114"/>
      <c r="E372" s="109"/>
      <c r="F372" s="108"/>
      <c r="G372" s="109"/>
      <c r="H372" s="109"/>
      <c r="I372" s="109"/>
      <c r="J372" s="109"/>
      <c r="K372" s="109"/>
      <c r="L372" s="109"/>
      <c r="M372" s="109"/>
      <c r="N372" s="109"/>
      <c r="O372" s="109"/>
      <c r="P372" s="108"/>
      <c r="Q372" s="108"/>
      <c r="R372" s="109"/>
      <c r="S372" s="109"/>
    </row>
    <row r="373" spans="2:19" ht="15.75" thickTop="1">
      <c r="B373" s="431" t="s">
        <v>61</v>
      </c>
      <c r="C373" s="377" t="s">
        <v>62</v>
      </c>
      <c r="D373" s="378"/>
      <c r="E373" s="379"/>
      <c r="F373" s="434" t="s">
        <v>63</v>
      </c>
      <c r="G373" s="353" t="s">
        <v>64</v>
      </c>
      <c r="H373" s="354"/>
      <c r="I373" s="368" t="s">
        <v>65</v>
      </c>
      <c r="J373" s="368" t="s">
        <v>66</v>
      </c>
      <c r="K373" s="368" t="s">
        <v>67</v>
      </c>
      <c r="L373" s="368" t="s">
        <v>68</v>
      </c>
      <c r="M373" s="395" t="s">
        <v>69</v>
      </c>
      <c r="N373" s="396"/>
      <c r="O373" s="395" t="s">
        <v>70</v>
      </c>
      <c r="P373" s="397"/>
      <c r="Q373" s="397"/>
      <c r="R373" s="405" t="s">
        <v>71</v>
      </c>
      <c r="S373" s="109"/>
    </row>
    <row r="374" spans="2:19">
      <c r="B374" s="432"/>
      <c r="C374" s="380"/>
      <c r="D374" s="381"/>
      <c r="E374" s="382"/>
      <c r="F374" s="435"/>
      <c r="G374" s="376" t="s">
        <v>72</v>
      </c>
      <c r="H374" s="376" t="s">
        <v>73</v>
      </c>
      <c r="I374" s="369"/>
      <c r="J374" s="376"/>
      <c r="K374" s="376"/>
      <c r="L374" s="402"/>
      <c r="M374" s="376" t="s">
        <v>16</v>
      </c>
      <c r="N374" s="404" t="s">
        <v>15</v>
      </c>
      <c r="O374" s="404" t="s">
        <v>16</v>
      </c>
      <c r="P374" s="398" t="s">
        <v>15</v>
      </c>
      <c r="Q374" s="399"/>
      <c r="R374" s="406"/>
      <c r="S374" s="109"/>
    </row>
    <row r="375" spans="2:19">
      <c r="B375" s="433"/>
      <c r="C375" s="383"/>
      <c r="D375" s="384"/>
      <c r="E375" s="385"/>
      <c r="F375" s="436"/>
      <c r="G375" s="400"/>
      <c r="H375" s="400"/>
      <c r="I375" s="370"/>
      <c r="J375" s="400"/>
      <c r="K375" s="400"/>
      <c r="L375" s="403"/>
      <c r="M375" s="370"/>
      <c r="N375" s="400"/>
      <c r="O375" s="400"/>
      <c r="P375" s="187" t="s">
        <v>74</v>
      </c>
      <c r="Q375" s="192" t="s">
        <v>18</v>
      </c>
      <c r="R375" s="406"/>
      <c r="S375" s="109"/>
    </row>
    <row r="376" spans="2:19">
      <c r="B376" s="118">
        <v>1</v>
      </c>
      <c r="C376" s="344">
        <v>2</v>
      </c>
      <c r="D376" s="345"/>
      <c r="E376" s="346"/>
      <c r="F376" s="120">
        <v>3</v>
      </c>
      <c r="G376" s="121">
        <v>4</v>
      </c>
      <c r="H376" s="121">
        <v>5</v>
      </c>
      <c r="I376" s="121">
        <v>6</v>
      </c>
      <c r="J376" s="121">
        <v>7</v>
      </c>
      <c r="K376" s="121">
        <v>8</v>
      </c>
      <c r="L376" s="121">
        <v>9</v>
      </c>
      <c r="M376" s="121">
        <v>10</v>
      </c>
      <c r="N376" s="121">
        <v>11</v>
      </c>
      <c r="O376" s="121">
        <v>12</v>
      </c>
      <c r="P376" s="121">
        <v>13</v>
      </c>
      <c r="Q376" s="119">
        <v>14</v>
      </c>
      <c r="R376" s="158">
        <v>15</v>
      </c>
      <c r="S376" s="109"/>
    </row>
    <row r="377" spans="2:19" ht="30.75" customHeight="1">
      <c r="B377" s="495">
        <v>1</v>
      </c>
      <c r="C377" s="496" t="s">
        <v>254</v>
      </c>
      <c r="D377" s="497"/>
      <c r="E377" s="498"/>
      <c r="F377" s="499"/>
      <c r="G377" s="358" t="s">
        <v>76</v>
      </c>
      <c r="H377" s="358" t="s">
        <v>77</v>
      </c>
      <c r="I377" s="500">
        <v>23000000</v>
      </c>
      <c r="J377" s="501"/>
      <c r="K377" s="501"/>
      <c r="L377" s="305">
        <f>I377/I379*100</f>
        <v>62.162162162162161</v>
      </c>
      <c r="M377" s="135">
        <f>P377/I377*100</f>
        <v>100</v>
      </c>
      <c r="N377" s="136">
        <f>P377/I377</f>
        <v>1</v>
      </c>
      <c r="O377" s="136">
        <f>L377*M377/100</f>
        <v>62.162162162162161</v>
      </c>
      <c r="P377" s="500">
        <v>23000000</v>
      </c>
      <c r="Q377" s="159">
        <f>L377*M377/100</f>
        <v>62.162162162162161</v>
      </c>
      <c r="R377" s="502">
        <f>I377-P377</f>
        <v>0</v>
      </c>
      <c r="S377" s="109"/>
    </row>
    <row r="378" spans="2:19" ht="27" customHeight="1">
      <c r="B378" s="186">
        <v>2</v>
      </c>
      <c r="C378" s="503" t="s">
        <v>253</v>
      </c>
      <c r="D378" s="361"/>
      <c r="E378" s="362"/>
      <c r="F378" s="123"/>
      <c r="G378" s="359"/>
      <c r="H378" s="359"/>
      <c r="I378" s="188">
        <v>14000000</v>
      </c>
      <c r="J378" s="189" t="s">
        <v>78</v>
      </c>
      <c r="K378" s="189" t="s">
        <v>78</v>
      </c>
      <c r="L378" s="293">
        <f>I378/I379*100</f>
        <v>37.837837837837839</v>
      </c>
      <c r="M378" s="294">
        <f>P378/I378*100</f>
        <v>100</v>
      </c>
      <c r="N378" s="295">
        <f>P378/I378</f>
        <v>1</v>
      </c>
      <c r="O378" s="295">
        <f>L378*M378/100</f>
        <v>37.837837837837839</v>
      </c>
      <c r="P378" s="131">
        <v>14000000</v>
      </c>
      <c r="Q378" s="504">
        <f>L378*M378/100</f>
        <v>37.837837837837839</v>
      </c>
      <c r="R378" s="160">
        <f>I378-P378</f>
        <v>0</v>
      </c>
      <c r="S378" s="109"/>
    </row>
    <row r="379" spans="2:19" ht="21" thickBot="1">
      <c r="B379" s="363" t="s">
        <v>80</v>
      </c>
      <c r="C379" s="364"/>
      <c r="D379" s="364"/>
      <c r="E379" s="364"/>
      <c r="F379" s="364"/>
      <c r="G379" s="364"/>
      <c r="H379" s="365"/>
      <c r="I379" s="140">
        <f>I377+I378</f>
        <v>37000000</v>
      </c>
      <c r="J379" s="141" t="s">
        <v>81</v>
      </c>
      <c r="K379" s="142"/>
      <c r="L379" s="143">
        <f>L377+L378</f>
        <v>100</v>
      </c>
      <c r="M379" s="153"/>
      <c r="N379" s="143">
        <f>SUM(N378:N378)</f>
        <v>1</v>
      </c>
      <c r="O379" s="143">
        <f>O377+O378</f>
        <v>100</v>
      </c>
      <c r="P379" s="154">
        <f>P377+P378</f>
        <v>37000000</v>
      </c>
      <c r="Q379" s="163">
        <f>Q377+Q378</f>
        <v>100</v>
      </c>
      <c r="R379" s="164">
        <f>R377+R378</f>
        <v>0</v>
      </c>
      <c r="S379" s="109"/>
    </row>
    <row r="380" spans="2:19" ht="15.75" thickTop="1">
      <c r="B380" s="109"/>
      <c r="C380" s="109"/>
      <c r="D380" s="109"/>
      <c r="E380" s="109"/>
      <c r="F380" s="108"/>
      <c r="G380" s="109"/>
      <c r="H380" s="109"/>
      <c r="I380" s="109"/>
      <c r="J380" s="109"/>
      <c r="K380" s="109"/>
      <c r="L380" s="109"/>
      <c r="M380" s="109"/>
      <c r="N380" s="109"/>
      <c r="O380" s="109"/>
      <c r="P380" s="109"/>
      <c r="Q380" s="109"/>
      <c r="R380" s="109"/>
      <c r="S380" s="109"/>
    </row>
    <row r="381" spans="2:19">
      <c r="B381" s="109"/>
      <c r="C381" s="109"/>
      <c r="D381" s="109"/>
      <c r="E381" s="109"/>
      <c r="F381" s="108"/>
      <c r="G381" s="109"/>
      <c r="H381" s="109"/>
      <c r="I381" s="146"/>
      <c r="J381" s="109"/>
      <c r="K381" s="109"/>
      <c r="L381" s="109"/>
      <c r="M381" s="109"/>
      <c r="N381" s="109"/>
      <c r="O381" s="128"/>
      <c r="P381" s="128" t="str">
        <f>P356</f>
        <v>Polebunging, 28 Maret 2025</v>
      </c>
      <c r="Q381" s="109"/>
      <c r="R381" s="109"/>
      <c r="S381" s="109"/>
    </row>
    <row r="382" spans="2:19">
      <c r="B382" s="109"/>
      <c r="C382" s="109"/>
      <c r="D382" s="109"/>
      <c r="E382" s="109"/>
      <c r="F382" s="108"/>
      <c r="G382" s="109"/>
      <c r="H382" s="109"/>
      <c r="I382" s="109"/>
      <c r="J382" s="109"/>
      <c r="K382" s="109"/>
      <c r="L382" s="109"/>
      <c r="M382" s="109"/>
      <c r="N382" s="109"/>
      <c r="O382" s="147"/>
      <c r="P382" s="147" t="s">
        <v>83</v>
      </c>
      <c r="Q382" s="109"/>
      <c r="R382" s="109"/>
      <c r="S382" s="109"/>
    </row>
    <row r="383" spans="2:19">
      <c r="B383" s="109"/>
      <c r="C383" s="109"/>
      <c r="D383" s="109"/>
      <c r="E383" s="109"/>
      <c r="F383" s="108"/>
      <c r="G383" s="109"/>
      <c r="H383" s="109"/>
      <c r="I383" s="146"/>
      <c r="J383" s="109"/>
      <c r="K383" s="109"/>
      <c r="L383" s="109"/>
      <c r="M383" s="109"/>
      <c r="N383" s="109"/>
      <c r="O383" s="147"/>
      <c r="P383" s="147"/>
      <c r="Q383" s="109"/>
      <c r="R383" s="109"/>
      <c r="S383" s="109"/>
    </row>
    <row r="384" spans="2:19">
      <c r="B384" s="109"/>
      <c r="C384" s="109"/>
      <c r="D384" s="109"/>
      <c r="E384" s="109"/>
      <c r="F384" s="108"/>
      <c r="G384" s="109"/>
      <c r="H384" s="109"/>
      <c r="I384" s="109"/>
      <c r="J384" s="109"/>
      <c r="K384" s="109"/>
      <c r="L384" s="109"/>
      <c r="M384" s="109"/>
      <c r="N384" s="109"/>
      <c r="O384" s="147"/>
      <c r="P384" s="147"/>
      <c r="Q384" s="109"/>
      <c r="R384" s="109"/>
      <c r="S384" s="109"/>
    </row>
    <row r="385" spans="2:19">
      <c r="B385" s="109"/>
      <c r="C385" s="109"/>
      <c r="D385" s="109"/>
      <c r="E385" s="109"/>
      <c r="F385" s="108"/>
      <c r="G385" s="109"/>
      <c r="H385" s="109"/>
      <c r="I385" s="109"/>
      <c r="J385" s="109"/>
      <c r="K385" s="109"/>
      <c r="L385" s="109"/>
      <c r="M385" s="109"/>
      <c r="N385" s="109"/>
      <c r="O385" s="109"/>
      <c r="P385" s="109"/>
      <c r="Q385" s="109"/>
      <c r="R385" s="109"/>
      <c r="S385" s="109"/>
    </row>
    <row r="386" spans="2:19">
      <c r="B386" s="109"/>
      <c r="C386" s="109"/>
      <c r="D386" s="109"/>
      <c r="E386" s="109"/>
      <c r="F386" s="108"/>
      <c r="G386" s="109"/>
      <c r="H386" s="109"/>
      <c r="I386" s="109"/>
      <c r="J386" s="109"/>
      <c r="K386" s="109"/>
      <c r="L386" s="109"/>
      <c r="M386" s="109"/>
      <c r="N386" s="109"/>
      <c r="O386" s="148"/>
      <c r="P386" s="195" t="s">
        <v>144</v>
      </c>
      <c r="Q386" s="109"/>
      <c r="R386" s="109"/>
      <c r="S386" s="109"/>
    </row>
    <row r="387" spans="2:19">
      <c r="B387" s="109"/>
      <c r="C387" s="109"/>
      <c r="D387" s="109"/>
      <c r="E387" s="109"/>
      <c r="F387" s="108"/>
      <c r="G387" s="109"/>
      <c r="H387" s="109"/>
      <c r="I387" s="109"/>
      <c r="J387" s="109"/>
      <c r="K387" s="109"/>
      <c r="L387" s="109"/>
      <c r="M387" s="109"/>
      <c r="N387" s="109"/>
      <c r="O387" s="128"/>
      <c r="P387" s="109" t="s">
        <v>145</v>
      </c>
      <c r="Q387" s="109"/>
      <c r="R387" s="109"/>
      <c r="S387" s="109"/>
    </row>
    <row r="388" spans="2:19">
      <c r="B388" s="109"/>
      <c r="C388" s="109"/>
      <c r="D388" s="109"/>
      <c r="E388" s="109"/>
      <c r="F388" s="108"/>
      <c r="G388" s="109"/>
      <c r="H388" s="109"/>
      <c r="I388" s="109"/>
      <c r="J388" s="109"/>
      <c r="K388" s="109"/>
      <c r="L388" s="109"/>
      <c r="M388" s="109"/>
      <c r="N388" s="109"/>
      <c r="O388" s="128"/>
      <c r="P388" s="109"/>
      <c r="Q388" s="109"/>
      <c r="R388" s="109"/>
      <c r="S388" s="109"/>
    </row>
    <row r="389" spans="2:19">
      <c r="B389" s="105" t="s">
        <v>47</v>
      </c>
      <c r="C389" s="106"/>
      <c r="D389" s="106"/>
      <c r="E389" s="107"/>
      <c r="F389" s="108"/>
      <c r="G389" s="109"/>
      <c r="H389" s="109"/>
      <c r="I389" s="109"/>
      <c r="J389" s="109"/>
      <c r="K389" s="109"/>
      <c r="L389" s="109"/>
      <c r="M389" s="109"/>
      <c r="N389" s="109"/>
      <c r="O389" s="109"/>
      <c r="P389" s="109"/>
      <c r="Q389" s="109"/>
      <c r="R389" s="109"/>
      <c r="S389" s="109"/>
    </row>
    <row r="390" spans="2:19">
      <c r="B390" s="110" t="s">
        <v>48</v>
      </c>
      <c r="C390" s="111"/>
      <c r="D390" s="111"/>
      <c r="E390" s="112"/>
      <c r="F390" s="108"/>
      <c r="G390" s="109"/>
      <c r="H390" s="109"/>
      <c r="I390" s="109"/>
      <c r="J390" s="109"/>
      <c r="K390" s="109"/>
      <c r="L390" s="109"/>
      <c r="M390" s="109"/>
      <c r="N390" s="109"/>
      <c r="O390" s="109"/>
      <c r="P390" s="109"/>
      <c r="Q390" s="109"/>
      <c r="R390" s="109"/>
      <c r="S390" s="109"/>
    </row>
    <row r="391" spans="2:19" ht="16.5">
      <c r="B391" s="109"/>
      <c r="C391" s="109"/>
      <c r="D391" s="109"/>
      <c r="E391" s="109"/>
      <c r="F391" s="108"/>
      <c r="G391" s="109"/>
      <c r="H391" s="407" t="s">
        <v>49</v>
      </c>
      <c r="I391" s="407"/>
      <c r="J391" s="407"/>
      <c r="K391" s="407"/>
      <c r="L391" s="113"/>
      <c r="M391" s="113"/>
      <c r="N391" s="109"/>
      <c r="O391" s="109"/>
      <c r="P391" s="109"/>
      <c r="Q391" s="109"/>
      <c r="R391" s="109"/>
      <c r="S391" s="109"/>
    </row>
    <row r="392" spans="2:19" ht="16.5">
      <c r="B392" s="109"/>
      <c r="C392" s="109"/>
      <c r="D392" s="109"/>
      <c r="E392" s="109"/>
      <c r="F392" s="108"/>
      <c r="G392" s="109"/>
      <c r="H392" s="407" t="s">
        <v>50</v>
      </c>
      <c r="I392" s="407"/>
      <c r="J392" s="407"/>
      <c r="K392" s="407"/>
      <c r="L392" s="113"/>
      <c r="M392" s="113"/>
      <c r="N392" s="109"/>
      <c r="O392" s="109"/>
      <c r="P392" s="109"/>
      <c r="Q392" s="109"/>
      <c r="R392" s="109"/>
      <c r="S392" s="109"/>
    </row>
    <row r="393" spans="2:19" ht="16.5">
      <c r="B393" s="109"/>
      <c r="C393" s="109"/>
      <c r="D393" s="109"/>
      <c r="E393" s="109"/>
      <c r="F393" s="108"/>
      <c r="G393" s="109"/>
      <c r="H393" s="407" t="s">
        <v>247</v>
      </c>
      <c r="I393" s="407"/>
      <c r="J393" s="407"/>
      <c r="K393" s="407"/>
      <c r="L393" s="113"/>
      <c r="M393" s="113"/>
      <c r="N393" s="109"/>
      <c r="O393" s="109"/>
      <c r="P393" s="109"/>
      <c r="Q393" s="109"/>
      <c r="R393" s="109"/>
      <c r="S393" s="109"/>
    </row>
    <row r="394" spans="2:19" ht="16.5">
      <c r="B394" s="114" t="s">
        <v>52</v>
      </c>
      <c r="C394" s="114"/>
      <c r="D394" s="115" t="s">
        <v>3</v>
      </c>
      <c r="E394" s="109" t="s">
        <v>53</v>
      </c>
      <c r="F394" s="108"/>
      <c r="G394" s="109"/>
      <c r="H394" s="113"/>
      <c r="I394" s="113"/>
      <c r="J394" s="113"/>
      <c r="K394" s="113"/>
      <c r="L394" s="113"/>
      <c r="M394" s="113"/>
      <c r="N394" s="114"/>
      <c r="O394" s="114"/>
      <c r="P394" s="109"/>
      <c r="Q394" s="109"/>
      <c r="R394" s="109"/>
      <c r="S394" s="109"/>
    </row>
    <row r="395" spans="2:19" ht="16.5">
      <c r="B395" s="184" t="s">
        <v>54</v>
      </c>
      <c r="C395" s="114"/>
      <c r="D395" s="115" t="s">
        <v>3</v>
      </c>
      <c r="E395" s="109" t="s">
        <v>266</v>
      </c>
      <c r="F395" s="108"/>
      <c r="G395" s="109"/>
      <c r="H395" s="113"/>
      <c r="I395" s="113"/>
      <c r="J395" s="113"/>
      <c r="K395" s="113"/>
      <c r="L395" s="113"/>
      <c r="M395" s="113"/>
      <c r="N395" s="114"/>
      <c r="O395" s="114"/>
      <c r="P395" s="109"/>
      <c r="Q395" s="109"/>
      <c r="R395" s="109"/>
      <c r="S395" s="109"/>
    </row>
    <row r="396" spans="2:19" ht="16.5">
      <c r="B396" s="184" t="s">
        <v>56</v>
      </c>
      <c r="C396" s="184"/>
      <c r="D396" s="185" t="s">
        <v>3</v>
      </c>
      <c r="E396" s="421" t="s">
        <v>267</v>
      </c>
      <c r="F396" s="421"/>
      <c r="G396" s="421"/>
      <c r="H396" s="421"/>
      <c r="I396" s="421"/>
      <c r="J396" s="421"/>
      <c r="K396" s="421"/>
      <c r="L396" s="113"/>
      <c r="M396" s="109"/>
      <c r="N396" s="109"/>
      <c r="O396" s="109"/>
      <c r="P396" s="114"/>
      <c r="Q396" s="114"/>
      <c r="R396" s="109"/>
      <c r="S396" s="109"/>
    </row>
    <row r="397" spans="2:19">
      <c r="B397" s="114" t="s">
        <v>58</v>
      </c>
      <c r="C397" s="114"/>
      <c r="D397" s="115" t="s">
        <v>3</v>
      </c>
      <c r="E397" s="109" t="s">
        <v>59</v>
      </c>
      <c r="F397" s="108"/>
      <c r="G397" s="109"/>
      <c r="H397" s="109"/>
      <c r="I397" s="109"/>
      <c r="J397" s="109"/>
      <c r="K397" s="109"/>
      <c r="L397" s="109"/>
      <c r="M397" s="109"/>
      <c r="N397" s="109" t="str">
        <f>N371</f>
        <v>Keadaan Bulan Maret 2025</v>
      </c>
      <c r="O397" s="109"/>
      <c r="P397" s="109"/>
      <c r="Q397" s="109"/>
      <c r="R397" s="109"/>
      <c r="S397" s="109"/>
    </row>
    <row r="398" spans="2:19" ht="15.75" thickBot="1">
      <c r="B398" s="114"/>
      <c r="C398" s="114"/>
      <c r="D398" s="114"/>
      <c r="E398" s="109"/>
      <c r="F398" s="108"/>
      <c r="G398" s="109"/>
      <c r="H398" s="109"/>
      <c r="I398" s="109"/>
      <c r="J398" s="109"/>
      <c r="K398" s="109"/>
      <c r="L398" s="109"/>
      <c r="M398" s="109"/>
      <c r="N398" s="109"/>
      <c r="O398" s="109"/>
      <c r="P398" s="108"/>
      <c r="Q398" s="108"/>
      <c r="R398" s="109"/>
      <c r="S398" s="109"/>
    </row>
    <row r="399" spans="2:19" ht="15.75" thickTop="1">
      <c r="B399" s="431" t="s">
        <v>61</v>
      </c>
      <c r="C399" s="377" t="s">
        <v>62</v>
      </c>
      <c r="D399" s="378"/>
      <c r="E399" s="379"/>
      <c r="F399" s="434" t="s">
        <v>63</v>
      </c>
      <c r="G399" s="353" t="s">
        <v>64</v>
      </c>
      <c r="H399" s="354"/>
      <c r="I399" s="368" t="s">
        <v>65</v>
      </c>
      <c r="J399" s="368" t="s">
        <v>66</v>
      </c>
      <c r="K399" s="368" t="s">
        <v>67</v>
      </c>
      <c r="L399" s="368" t="s">
        <v>68</v>
      </c>
      <c r="M399" s="395" t="s">
        <v>69</v>
      </c>
      <c r="N399" s="396"/>
      <c r="O399" s="395" t="s">
        <v>70</v>
      </c>
      <c r="P399" s="397"/>
      <c r="Q399" s="397"/>
      <c r="R399" s="405" t="s">
        <v>71</v>
      </c>
      <c r="S399" s="109"/>
    </row>
    <row r="400" spans="2:19">
      <c r="B400" s="432"/>
      <c r="C400" s="380"/>
      <c r="D400" s="381"/>
      <c r="E400" s="382"/>
      <c r="F400" s="435"/>
      <c r="G400" s="376" t="s">
        <v>72</v>
      </c>
      <c r="H400" s="376" t="s">
        <v>73</v>
      </c>
      <c r="I400" s="369"/>
      <c r="J400" s="376"/>
      <c r="K400" s="376"/>
      <c r="L400" s="402"/>
      <c r="M400" s="376" t="s">
        <v>16</v>
      </c>
      <c r="N400" s="404" t="s">
        <v>15</v>
      </c>
      <c r="O400" s="404" t="s">
        <v>16</v>
      </c>
      <c r="P400" s="398" t="s">
        <v>15</v>
      </c>
      <c r="Q400" s="399"/>
      <c r="R400" s="406"/>
      <c r="S400" s="109"/>
    </row>
    <row r="401" spans="2:19">
      <c r="B401" s="433"/>
      <c r="C401" s="383"/>
      <c r="D401" s="384"/>
      <c r="E401" s="385"/>
      <c r="F401" s="436"/>
      <c r="G401" s="400"/>
      <c r="H401" s="400"/>
      <c r="I401" s="370"/>
      <c r="J401" s="400"/>
      <c r="K401" s="400"/>
      <c r="L401" s="403"/>
      <c r="M401" s="370"/>
      <c r="N401" s="400"/>
      <c r="O401" s="400"/>
      <c r="P401" s="187" t="s">
        <v>74</v>
      </c>
      <c r="Q401" s="192" t="s">
        <v>18</v>
      </c>
      <c r="R401" s="406"/>
      <c r="S401" s="109"/>
    </row>
    <row r="402" spans="2:19">
      <c r="B402" s="118">
        <v>1</v>
      </c>
      <c r="C402" s="344">
        <v>2</v>
      </c>
      <c r="D402" s="345"/>
      <c r="E402" s="346"/>
      <c r="F402" s="120">
        <v>3</v>
      </c>
      <c r="G402" s="121">
        <v>4</v>
      </c>
      <c r="H402" s="121">
        <v>5</v>
      </c>
      <c r="I402" s="121">
        <v>6</v>
      </c>
      <c r="J402" s="121">
        <v>7</v>
      </c>
      <c r="K402" s="121">
        <v>8</v>
      </c>
      <c r="L402" s="121">
        <v>9</v>
      </c>
      <c r="M402" s="121">
        <v>10</v>
      </c>
      <c r="N402" s="121">
        <v>11</v>
      </c>
      <c r="O402" s="121">
        <v>12</v>
      </c>
      <c r="P402" s="121">
        <v>13</v>
      </c>
      <c r="Q402" s="119">
        <v>14</v>
      </c>
      <c r="R402" s="158">
        <v>15</v>
      </c>
      <c r="S402" s="109"/>
    </row>
    <row r="403" spans="2:19">
      <c r="B403" s="495">
        <v>1</v>
      </c>
      <c r="C403" s="496" t="s">
        <v>268</v>
      </c>
      <c r="D403" s="497"/>
      <c r="E403" s="498"/>
      <c r="F403" s="499"/>
      <c r="G403" s="358" t="s">
        <v>76</v>
      </c>
      <c r="H403" s="358" t="s">
        <v>77</v>
      </c>
      <c r="I403" s="500">
        <v>12000000</v>
      </c>
      <c r="J403" s="501"/>
      <c r="K403" s="501"/>
      <c r="L403" s="283">
        <f>I403/I405*100</f>
        <v>100</v>
      </c>
      <c r="M403" s="294">
        <f>P403/I403*100</f>
        <v>100</v>
      </c>
      <c r="N403" s="295">
        <f>P403/I403</f>
        <v>1</v>
      </c>
      <c r="O403" s="295">
        <f>L403*M403/100</f>
        <v>100</v>
      </c>
      <c r="P403" s="505">
        <v>12000000</v>
      </c>
      <c r="Q403" s="159">
        <f>L403*M403/100</f>
        <v>100</v>
      </c>
      <c r="R403" s="502">
        <f>I403-P403</f>
        <v>0</v>
      </c>
      <c r="S403" s="109"/>
    </row>
    <row r="404" spans="2:19">
      <c r="B404" s="186"/>
      <c r="C404" s="503"/>
      <c r="D404" s="361"/>
      <c r="E404" s="362"/>
      <c r="F404" s="123"/>
      <c r="G404" s="359"/>
      <c r="H404" s="359"/>
      <c r="I404" s="188"/>
      <c r="J404" s="189" t="s">
        <v>78</v>
      </c>
      <c r="K404" s="189" t="s">
        <v>78</v>
      </c>
      <c r="L404" s="293"/>
      <c r="M404" s="135"/>
      <c r="N404" s="136"/>
      <c r="O404" s="136"/>
      <c r="P404" s="506"/>
      <c r="Q404" s="504"/>
      <c r="R404" s="160">
        <f>I404-P404</f>
        <v>0</v>
      </c>
      <c r="S404" s="109"/>
    </row>
    <row r="405" spans="2:19" ht="21" thickBot="1">
      <c r="B405" s="363" t="s">
        <v>80</v>
      </c>
      <c r="C405" s="364"/>
      <c r="D405" s="364"/>
      <c r="E405" s="364"/>
      <c r="F405" s="364"/>
      <c r="G405" s="364"/>
      <c r="H405" s="365"/>
      <c r="I405" s="140">
        <f>I403+I404</f>
        <v>12000000</v>
      </c>
      <c r="J405" s="141" t="s">
        <v>81</v>
      </c>
      <c r="K405" s="142"/>
      <c r="L405" s="143">
        <f>L403+L404</f>
        <v>100</v>
      </c>
      <c r="M405" s="153"/>
      <c r="N405" s="143">
        <f>SUM(N404:N404)</f>
        <v>0</v>
      </c>
      <c r="O405" s="143">
        <f>SUM(O404:O404)</f>
        <v>0</v>
      </c>
      <c r="P405" s="154">
        <f t="array" ref="P405">P403:P403</f>
        <v>12000000</v>
      </c>
      <c r="Q405" s="163">
        <f>SUM(Q404:Q404)</f>
        <v>0</v>
      </c>
      <c r="R405" s="164">
        <f>R403+R404</f>
        <v>0</v>
      </c>
      <c r="S405" s="109"/>
    </row>
    <row r="406" spans="2:19" ht="15.75" thickTop="1">
      <c r="B406" s="109"/>
      <c r="C406" s="109"/>
      <c r="D406" s="109"/>
      <c r="E406" s="109"/>
      <c r="F406" s="108"/>
      <c r="G406" s="109"/>
      <c r="H406" s="109"/>
      <c r="I406" s="109"/>
      <c r="J406" s="109"/>
      <c r="K406" s="109"/>
      <c r="L406" s="109"/>
      <c r="M406" s="109"/>
      <c r="N406" s="109"/>
      <c r="O406" s="109"/>
      <c r="P406" s="109"/>
      <c r="Q406" s="109"/>
      <c r="R406" s="109"/>
      <c r="S406" s="109"/>
    </row>
    <row r="407" spans="2:19">
      <c r="B407" s="109"/>
      <c r="C407" s="109"/>
      <c r="D407" s="109"/>
      <c r="E407" s="109"/>
      <c r="F407" s="108"/>
      <c r="G407" s="109"/>
      <c r="H407" s="109"/>
      <c r="I407" s="146"/>
      <c r="J407" s="109"/>
      <c r="K407" s="109"/>
      <c r="L407" s="109"/>
      <c r="M407" s="109"/>
      <c r="N407" s="109"/>
      <c r="O407" s="128"/>
      <c r="P407" s="128" t="str">
        <f>P381</f>
        <v>Polebunging, 28 Maret 2025</v>
      </c>
      <c r="Q407" s="109"/>
      <c r="R407" s="109"/>
      <c r="S407" s="109"/>
    </row>
    <row r="408" spans="2:19">
      <c r="B408" s="109"/>
      <c r="C408" s="109"/>
      <c r="D408" s="109"/>
      <c r="E408" s="109"/>
      <c r="F408" s="108"/>
      <c r="G408" s="109"/>
      <c r="H408" s="109"/>
      <c r="I408" s="109"/>
      <c r="J408" s="109"/>
      <c r="K408" s="109"/>
      <c r="L408" s="109"/>
      <c r="M408" s="109"/>
      <c r="N408" s="109"/>
      <c r="O408" s="147"/>
      <c r="P408" s="147" t="s">
        <v>83</v>
      </c>
      <c r="Q408" s="109"/>
      <c r="R408" s="109"/>
      <c r="S408" s="109"/>
    </row>
    <row r="409" spans="2:19">
      <c r="B409" s="109"/>
      <c r="C409" s="109"/>
      <c r="D409" s="109"/>
      <c r="E409" s="109"/>
      <c r="F409" s="108"/>
      <c r="G409" s="109"/>
      <c r="H409" s="109"/>
      <c r="I409" s="146"/>
      <c r="J409" s="109"/>
      <c r="K409" s="109"/>
      <c r="L409" s="109"/>
      <c r="M409" s="109"/>
      <c r="N409" s="109"/>
      <c r="O409" s="147"/>
      <c r="P409" s="147"/>
      <c r="Q409" s="109"/>
      <c r="R409" s="109"/>
      <c r="S409" s="109"/>
    </row>
    <row r="410" spans="2:19">
      <c r="B410" s="109"/>
      <c r="C410" s="109"/>
      <c r="D410" s="109"/>
      <c r="E410" s="109"/>
      <c r="F410" s="108"/>
      <c r="G410" s="109"/>
      <c r="H410" s="109"/>
      <c r="I410" s="109"/>
      <c r="J410" s="109"/>
      <c r="K410" s="109"/>
      <c r="L410" s="109"/>
      <c r="M410" s="109"/>
      <c r="N410" s="109"/>
      <c r="O410" s="147"/>
      <c r="P410" s="147"/>
      <c r="Q410" s="109"/>
      <c r="R410" s="109"/>
      <c r="S410" s="109"/>
    </row>
    <row r="411" spans="2:19">
      <c r="B411" s="109"/>
      <c r="C411" s="109"/>
      <c r="D411" s="109"/>
      <c r="E411" s="109"/>
      <c r="F411" s="108"/>
      <c r="G411" s="109"/>
      <c r="H411" s="109"/>
      <c r="I411" s="109"/>
      <c r="J411" s="109"/>
      <c r="K411" s="109"/>
      <c r="L411" s="109"/>
      <c r="M411" s="109"/>
      <c r="N411" s="109"/>
      <c r="O411" s="109"/>
      <c r="P411" s="109"/>
      <c r="Q411" s="109"/>
      <c r="R411" s="109"/>
      <c r="S411" s="109"/>
    </row>
    <row r="412" spans="2:19">
      <c r="B412" s="109"/>
      <c r="C412" s="109"/>
      <c r="D412" s="109"/>
      <c r="E412" s="109"/>
      <c r="F412" s="108"/>
      <c r="G412" s="109"/>
      <c r="H412" s="109"/>
      <c r="I412" s="109"/>
      <c r="J412" s="109"/>
      <c r="K412" s="109"/>
      <c r="L412" s="109"/>
      <c r="M412" s="109"/>
      <c r="N412" s="109"/>
      <c r="O412" s="148"/>
      <c r="P412" s="195" t="s">
        <v>144</v>
      </c>
      <c r="Q412" s="109"/>
      <c r="R412" s="109"/>
      <c r="S412" s="109"/>
    </row>
    <row r="413" spans="2:19">
      <c r="B413" s="109"/>
      <c r="C413" s="109"/>
      <c r="D413" s="109"/>
      <c r="E413" s="109"/>
      <c r="F413" s="108"/>
      <c r="G413" s="109"/>
      <c r="H413" s="109"/>
      <c r="I413" s="109"/>
      <c r="J413" s="109"/>
      <c r="K413" s="109"/>
      <c r="L413" s="109"/>
      <c r="M413" s="109"/>
      <c r="N413" s="109"/>
      <c r="O413" s="128"/>
      <c r="P413" s="109" t="s">
        <v>145</v>
      </c>
      <c r="Q413" s="109"/>
      <c r="R413" s="109"/>
      <c r="S413" s="109"/>
    </row>
    <row r="414" spans="2:19">
      <c r="B414" s="109"/>
      <c r="C414" s="109"/>
      <c r="D414" s="109"/>
      <c r="E414" s="109"/>
      <c r="F414" s="108"/>
      <c r="G414" s="109"/>
      <c r="H414" s="109"/>
      <c r="I414" s="109"/>
      <c r="J414" s="109"/>
      <c r="K414" s="109"/>
      <c r="L414" s="109"/>
      <c r="M414" s="109"/>
      <c r="N414" s="109"/>
      <c r="O414" s="128"/>
      <c r="P414" s="109"/>
      <c r="Q414" s="109"/>
      <c r="R414" s="109"/>
      <c r="S414" s="109"/>
    </row>
    <row r="415" spans="2:19">
      <c r="B415" s="109"/>
      <c r="C415" s="109"/>
      <c r="D415" s="109"/>
      <c r="E415" s="109"/>
      <c r="F415" s="108"/>
      <c r="G415" s="109"/>
      <c r="H415" s="109"/>
      <c r="I415" s="109"/>
      <c r="J415" s="109"/>
      <c r="K415" s="109"/>
      <c r="L415" s="109"/>
      <c r="M415" s="109"/>
      <c r="N415" s="109"/>
      <c r="O415" s="128"/>
      <c r="P415" s="109"/>
      <c r="Q415" s="109"/>
      <c r="R415" s="109"/>
      <c r="S415" s="109"/>
    </row>
    <row r="416" spans="2:19">
      <c r="B416" s="109"/>
      <c r="C416" s="109"/>
      <c r="D416" s="109"/>
      <c r="E416" s="109"/>
      <c r="F416" s="108"/>
      <c r="G416" s="109"/>
      <c r="H416" s="109"/>
      <c r="I416" s="109"/>
      <c r="J416" s="109"/>
      <c r="K416" s="109"/>
      <c r="L416" s="109"/>
      <c r="M416" s="109"/>
      <c r="N416" s="109"/>
      <c r="O416" s="128"/>
      <c r="P416" s="109"/>
      <c r="Q416" s="109"/>
      <c r="R416" s="109"/>
      <c r="S416" s="109"/>
    </row>
    <row r="417" spans="2:19">
      <c r="B417" s="109"/>
      <c r="C417" s="109"/>
      <c r="D417" s="109"/>
      <c r="E417" s="109"/>
      <c r="F417" s="108"/>
      <c r="G417" s="109"/>
      <c r="H417" s="109"/>
      <c r="I417" s="109"/>
      <c r="J417" s="109"/>
      <c r="K417" s="109"/>
      <c r="L417" s="109"/>
      <c r="M417" s="109"/>
      <c r="N417" s="109"/>
      <c r="O417" s="128"/>
      <c r="P417" s="109"/>
      <c r="Q417" s="109"/>
      <c r="R417" s="109"/>
      <c r="S417" s="109"/>
    </row>
    <row r="418" spans="2:19">
      <c r="B418" s="105" t="s">
        <v>47</v>
      </c>
      <c r="C418" s="106"/>
      <c r="D418" s="106"/>
      <c r="E418" s="107"/>
      <c r="F418" s="108"/>
      <c r="G418" s="109"/>
      <c r="H418" s="109"/>
      <c r="I418" s="109"/>
      <c r="J418" s="109"/>
      <c r="K418" s="109"/>
      <c r="L418" s="109"/>
      <c r="M418" s="109"/>
      <c r="N418" s="109"/>
      <c r="O418" s="109"/>
      <c r="P418" s="109"/>
      <c r="Q418" s="109"/>
      <c r="R418" s="109"/>
      <c r="S418" s="109"/>
    </row>
    <row r="419" spans="2:19">
      <c r="B419" s="110" t="s">
        <v>48</v>
      </c>
      <c r="C419" s="111"/>
      <c r="D419" s="111"/>
      <c r="E419" s="112"/>
      <c r="F419" s="108"/>
      <c r="G419" s="109"/>
      <c r="H419" s="109"/>
      <c r="I419" s="199"/>
      <c r="J419" s="109"/>
      <c r="K419" s="109"/>
      <c r="L419" s="109"/>
      <c r="M419" s="109"/>
      <c r="N419" s="109"/>
      <c r="O419" s="109"/>
      <c r="P419" s="109"/>
      <c r="Q419" s="109"/>
      <c r="R419" s="109"/>
      <c r="S419" s="109"/>
    </row>
    <row r="420" spans="2:19" ht="16.5">
      <c r="B420" s="109"/>
      <c r="C420" s="109"/>
      <c r="D420" s="109"/>
      <c r="E420" s="109"/>
      <c r="F420" s="108"/>
      <c r="G420" s="109"/>
      <c r="H420" s="407" t="s">
        <v>49</v>
      </c>
      <c r="I420" s="407"/>
      <c r="J420" s="407"/>
      <c r="K420" s="407"/>
      <c r="L420" s="113"/>
      <c r="M420" s="113"/>
      <c r="N420" s="109"/>
      <c r="O420" s="109"/>
      <c r="P420" s="109"/>
      <c r="Q420" s="109"/>
      <c r="R420" s="109"/>
      <c r="S420" s="109"/>
    </row>
    <row r="421" spans="2:19" ht="16.5">
      <c r="B421" s="109"/>
      <c r="C421" s="109"/>
      <c r="D421" s="109"/>
      <c r="E421" s="109"/>
      <c r="F421" s="108"/>
      <c r="G421" s="109"/>
      <c r="H421" s="407" t="s">
        <v>50</v>
      </c>
      <c r="I421" s="407"/>
      <c r="J421" s="407"/>
      <c r="K421" s="407"/>
      <c r="L421" s="113"/>
      <c r="M421" s="113"/>
      <c r="N421" s="109"/>
      <c r="O421" s="109"/>
      <c r="P421" s="109"/>
      <c r="Q421" s="109"/>
      <c r="R421" s="109"/>
      <c r="S421" s="109"/>
    </row>
    <row r="422" spans="2:19" ht="16.5">
      <c r="B422" s="109"/>
      <c r="C422" s="109"/>
      <c r="D422" s="109"/>
      <c r="E422" s="109"/>
      <c r="F422" s="108"/>
      <c r="G422" s="109"/>
      <c r="H422" s="407" t="s">
        <v>247</v>
      </c>
      <c r="I422" s="407"/>
      <c r="J422" s="407"/>
      <c r="K422" s="407"/>
      <c r="L422" s="113"/>
      <c r="M422" s="113"/>
      <c r="N422" s="109"/>
      <c r="O422" s="109"/>
      <c r="P422" s="109"/>
      <c r="Q422" s="109"/>
      <c r="R422" s="109"/>
      <c r="S422" s="109"/>
    </row>
    <row r="423" spans="2:19" ht="16.5">
      <c r="B423" s="114" t="s">
        <v>52</v>
      </c>
      <c r="C423" s="114"/>
      <c r="D423" s="115" t="s">
        <v>3</v>
      </c>
      <c r="E423" s="109" t="s">
        <v>53</v>
      </c>
      <c r="F423" s="108"/>
      <c r="G423" s="109"/>
      <c r="H423" s="113"/>
      <c r="I423" s="113"/>
      <c r="J423" s="113"/>
      <c r="K423" s="113"/>
      <c r="L423" s="113"/>
      <c r="M423" s="113"/>
      <c r="N423" s="114"/>
      <c r="O423" s="114"/>
      <c r="P423" s="109"/>
      <c r="Q423" s="109"/>
      <c r="R423" s="109"/>
      <c r="S423" s="109"/>
    </row>
    <row r="424" spans="2:19" ht="16.5">
      <c r="B424" s="184" t="s">
        <v>54</v>
      </c>
      <c r="C424" s="114"/>
      <c r="D424" s="115" t="s">
        <v>3</v>
      </c>
      <c r="E424" s="109" t="s">
        <v>150</v>
      </c>
      <c r="F424" s="108"/>
      <c r="G424" s="109"/>
      <c r="H424" s="113"/>
      <c r="I424" s="113"/>
      <c r="J424" s="113"/>
      <c r="K424" s="113"/>
      <c r="L424" s="113"/>
      <c r="M424" s="113"/>
      <c r="N424" s="114"/>
      <c r="O424" s="114"/>
      <c r="P424" s="109"/>
      <c r="Q424" s="109"/>
      <c r="R424" s="109"/>
      <c r="S424" s="109"/>
    </row>
    <row r="425" spans="2:19" ht="16.5">
      <c r="B425" s="184" t="s">
        <v>56</v>
      </c>
      <c r="C425" s="184"/>
      <c r="D425" s="185" t="s">
        <v>3</v>
      </c>
      <c r="E425" s="421" t="s">
        <v>37</v>
      </c>
      <c r="F425" s="421"/>
      <c r="G425" s="421"/>
      <c r="H425" s="421"/>
      <c r="I425" s="421"/>
      <c r="J425" s="421"/>
      <c r="K425" s="421"/>
      <c r="L425" s="113"/>
      <c r="M425" s="109"/>
      <c r="N425" s="109"/>
      <c r="O425" s="109"/>
      <c r="P425" s="114"/>
      <c r="Q425" s="114"/>
      <c r="R425" s="109"/>
      <c r="S425" s="109"/>
    </row>
    <row r="426" spans="2:19">
      <c r="B426" s="114" t="s">
        <v>58</v>
      </c>
      <c r="C426" s="114"/>
      <c r="D426" s="115" t="s">
        <v>3</v>
      </c>
      <c r="E426" s="109" t="s">
        <v>59</v>
      </c>
      <c r="F426" s="108"/>
      <c r="G426" s="109"/>
      <c r="H426" s="109"/>
      <c r="I426" s="109"/>
      <c r="J426" s="109"/>
      <c r="K426" s="109"/>
      <c r="L426" s="109"/>
      <c r="M426" s="109"/>
      <c r="N426" s="109" t="str">
        <f>N347</f>
        <v>Keadaan Bulan Maret 2025</v>
      </c>
      <c r="O426" s="109"/>
      <c r="P426" s="109"/>
      <c r="Q426" s="109"/>
      <c r="R426" s="109"/>
      <c r="S426" s="109"/>
    </row>
    <row r="427" spans="2:19" ht="15.75" thickBot="1">
      <c r="B427" s="114"/>
      <c r="C427" s="114"/>
      <c r="D427" s="114"/>
      <c r="E427" s="109"/>
      <c r="F427" s="108"/>
      <c r="G427" s="109"/>
      <c r="H427" s="109"/>
      <c r="I427" s="109"/>
      <c r="J427" s="109"/>
      <c r="K427" s="109"/>
      <c r="L427" s="109"/>
      <c r="M427" s="109"/>
      <c r="N427" s="109"/>
      <c r="O427" s="109"/>
      <c r="P427" s="108"/>
      <c r="Q427" s="108"/>
      <c r="R427" s="109"/>
      <c r="S427" s="109"/>
    </row>
    <row r="428" spans="2:19" ht="15.75" thickTop="1">
      <c r="B428" s="431" t="s">
        <v>61</v>
      </c>
      <c r="C428" s="377" t="s">
        <v>62</v>
      </c>
      <c r="D428" s="378"/>
      <c r="E428" s="379"/>
      <c r="F428" s="434" t="s">
        <v>63</v>
      </c>
      <c r="G428" s="353" t="s">
        <v>64</v>
      </c>
      <c r="H428" s="354"/>
      <c r="I428" s="368" t="s">
        <v>65</v>
      </c>
      <c r="J428" s="368" t="s">
        <v>66</v>
      </c>
      <c r="K428" s="368" t="s">
        <v>67</v>
      </c>
      <c r="L428" s="368" t="s">
        <v>68</v>
      </c>
      <c r="M428" s="395" t="s">
        <v>69</v>
      </c>
      <c r="N428" s="396"/>
      <c r="O428" s="395" t="s">
        <v>70</v>
      </c>
      <c r="P428" s="397"/>
      <c r="Q428" s="397"/>
      <c r="R428" s="405" t="s">
        <v>71</v>
      </c>
      <c r="S428" s="109"/>
    </row>
    <row r="429" spans="2:19">
      <c r="B429" s="432"/>
      <c r="C429" s="380"/>
      <c r="D429" s="381"/>
      <c r="E429" s="382"/>
      <c r="F429" s="435"/>
      <c r="G429" s="376" t="s">
        <v>72</v>
      </c>
      <c r="H429" s="376" t="s">
        <v>73</v>
      </c>
      <c r="I429" s="369"/>
      <c r="J429" s="376"/>
      <c r="K429" s="376"/>
      <c r="L429" s="402"/>
      <c r="M429" s="376" t="s">
        <v>16</v>
      </c>
      <c r="N429" s="404" t="s">
        <v>15</v>
      </c>
      <c r="O429" s="404" t="s">
        <v>16</v>
      </c>
      <c r="P429" s="398" t="s">
        <v>15</v>
      </c>
      <c r="Q429" s="399"/>
      <c r="R429" s="406"/>
      <c r="S429" s="109"/>
    </row>
    <row r="430" spans="2:19">
      <c r="B430" s="433"/>
      <c r="C430" s="383"/>
      <c r="D430" s="384"/>
      <c r="E430" s="385"/>
      <c r="F430" s="436"/>
      <c r="G430" s="400"/>
      <c r="H430" s="400"/>
      <c r="I430" s="370"/>
      <c r="J430" s="400"/>
      <c r="K430" s="400"/>
      <c r="L430" s="403"/>
      <c r="M430" s="370"/>
      <c r="N430" s="400"/>
      <c r="O430" s="400"/>
      <c r="P430" s="187" t="s">
        <v>74</v>
      </c>
      <c r="Q430" s="192" t="s">
        <v>18</v>
      </c>
      <c r="R430" s="406"/>
      <c r="S430" s="109"/>
    </row>
    <row r="431" spans="2:19">
      <c r="B431" s="118">
        <v>1</v>
      </c>
      <c r="C431" s="344">
        <v>2</v>
      </c>
      <c r="D431" s="345"/>
      <c r="E431" s="346"/>
      <c r="F431" s="120">
        <v>3</v>
      </c>
      <c r="G431" s="121">
        <v>4</v>
      </c>
      <c r="H431" s="121">
        <v>5</v>
      </c>
      <c r="I431" s="121">
        <v>6</v>
      </c>
      <c r="J431" s="121">
        <v>7</v>
      </c>
      <c r="K431" s="121">
        <v>8</v>
      </c>
      <c r="L431" s="121">
        <v>9</v>
      </c>
      <c r="M431" s="121">
        <v>10</v>
      </c>
      <c r="N431" s="121">
        <v>11</v>
      </c>
      <c r="O431" s="121">
        <v>12</v>
      </c>
      <c r="P431" s="121">
        <v>13</v>
      </c>
      <c r="Q431" s="119">
        <v>14</v>
      </c>
      <c r="R431" s="158">
        <v>15</v>
      </c>
      <c r="S431" s="109"/>
    </row>
    <row r="432" spans="2:19">
      <c r="B432" s="196">
        <v>1</v>
      </c>
      <c r="C432" s="366" t="s">
        <v>75</v>
      </c>
      <c r="D432" s="366"/>
      <c r="E432" s="366"/>
      <c r="F432" s="197"/>
      <c r="G432" s="358" t="s">
        <v>76</v>
      </c>
      <c r="H432" s="358" t="s">
        <v>77</v>
      </c>
      <c r="I432" s="200">
        <v>377200</v>
      </c>
      <c r="J432" s="190" t="s">
        <v>78</v>
      </c>
      <c r="K432" s="190" t="s">
        <v>78</v>
      </c>
      <c r="L432" s="201">
        <f>I432/I435*100</f>
        <v>27.895281763052804</v>
      </c>
      <c r="M432" s="202">
        <f>P432/I432*100</f>
        <v>0</v>
      </c>
      <c r="N432" s="203">
        <f>P432/I432</f>
        <v>0</v>
      </c>
      <c r="O432" s="203">
        <f>L432*M432/100</f>
        <v>0</v>
      </c>
      <c r="P432" s="200"/>
      <c r="Q432" s="204">
        <f>L432*M432/100</f>
        <v>0</v>
      </c>
      <c r="R432" s="205">
        <f>I432-P432</f>
        <v>377200</v>
      </c>
      <c r="S432" s="109"/>
    </row>
    <row r="433" spans="2:19" ht="15" customHeight="1">
      <c r="B433" s="186">
        <v>2</v>
      </c>
      <c r="C433" s="367" t="s">
        <v>87</v>
      </c>
      <c r="D433" s="367"/>
      <c r="E433" s="367"/>
      <c r="F433" s="198"/>
      <c r="G433" s="401"/>
      <c r="H433" s="401"/>
      <c r="I433" s="188">
        <v>636000</v>
      </c>
      <c r="J433" s="189"/>
      <c r="K433" s="189"/>
      <c r="L433" s="134">
        <f>I433/I435*100</f>
        <v>47.034462357639399</v>
      </c>
      <c r="M433" s="135">
        <f t="shared" ref="M433:M434" si="26">P433/I433*100</f>
        <v>0</v>
      </c>
      <c r="N433" s="136">
        <f t="shared" ref="N433:N434" si="27">P433/I433</f>
        <v>0</v>
      </c>
      <c r="O433" s="136">
        <f t="shared" ref="O433:O434" si="28">L433*M433/100</f>
        <v>0</v>
      </c>
      <c r="P433" s="188"/>
      <c r="Q433" s="206">
        <f t="shared" ref="Q433:Q434" si="29">L433*M433/100</f>
        <v>0</v>
      </c>
      <c r="R433" s="160">
        <f t="shared" ref="R433:R434" si="30">I433-P433</f>
        <v>636000</v>
      </c>
      <c r="S433" s="109"/>
    </row>
    <row r="434" spans="2:19">
      <c r="B434" s="186">
        <v>3</v>
      </c>
      <c r="C434" s="367" t="s">
        <v>88</v>
      </c>
      <c r="D434" s="367"/>
      <c r="E434" s="367"/>
      <c r="F434" s="198"/>
      <c r="G434" s="401"/>
      <c r="H434" s="401"/>
      <c r="I434" s="188">
        <v>339000</v>
      </c>
      <c r="J434" s="189"/>
      <c r="K434" s="189"/>
      <c r="L434" s="134">
        <f>I434/I435*100</f>
        <v>25.070255879307794</v>
      </c>
      <c r="M434" s="135">
        <f t="shared" si="26"/>
        <v>0</v>
      </c>
      <c r="N434" s="136">
        <f t="shared" si="27"/>
        <v>0</v>
      </c>
      <c r="O434" s="136">
        <f t="shared" si="28"/>
        <v>0</v>
      </c>
      <c r="P434" s="188"/>
      <c r="Q434" s="206">
        <f t="shared" si="29"/>
        <v>0</v>
      </c>
      <c r="R434" s="160">
        <f t="shared" si="30"/>
        <v>339000</v>
      </c>
      <c r="S434" s="109"/>
    </row>
    <row r="435" spans="2:19" ht="21" thickBot="1">
      <c r="B435" s="363" t="s">
        <v>80</v>
      </c>
      <c r="C435" s="364"/>
      <c r="D435" s="364"/>
      <c r="E435" s="364"/>
      <c r="F435" s="364"/>
      <c r="G435" s="364"/>
      <c r="H435" s="365"/>
      <c r="I435" s="140">
        <f>SUM(I432:I434)</f>
        <v>1352200</v>
      </c>
      <c r="J435" s="141" t="s">
        <v>81</v>
      </c>
      <c r="K435" s="142"/>
      <c r="L435" s="143">
        <f>SUM(L432:L434)</f>
        <v>100</v>
      </c>
      <c r="M435" s="153"/>
      <c r="N435" s="143">
        <f>SUM(N432:N434)</f>
        <v>0</v>
      </c>
      <c r="O435" s="143">
        <f>SUM(O432:O434)</f>
        <v>0</v>
      </c>
      <c r="P435" s="143">
        <f>SUM(P432:P434)</f>
        <v>0</v>
      </c>
      <c r="Q435" s="143">
        <f>SUM(Q432:Q434)</f>
        <v>0</v>
      </c>
      <c r="R435" s="143">
        <f>SUM(R432:R434)</f>
        <v>1352200</v>
      </c>
      <c r="S435" s="109"/>
    </row>
    <row r="436" spans="2:19" ht="15.75" thickTop="1">
      <c r="B436" s="109"/>
      <c r="C436" s="109"/>
      <c r="D436" s="109"/>
      <c r="E436" s="109"/>
      <c r="F436" s="108"/>
      <c r="G436" s="109"/>
      <c r="H436" s="109"/>
      <c r="I436" s="109"/>
      <c r="J436" s="109"/>
      <c r="K436" s="109"/>
      <c r="L436" s="109"/>
      <c r="M436" s="109"/>
      <c r="N436" s="109"/>
      <c r="O436" s="109"/>
      <c r="P436" s="109"/>
      <c r="Q436" s="109"/>
      <c r="R436" s="109"/>
      <c r="S436" s="109"/>
    </row>
    <row r="437" spans="2:19">
      <c r="B437" s="109"/>
      <c r="C437" s="109"/>
      <c r="D437" s="109"/>
      <c r="E437" s="109"/>
      <c r="F437" s="108"/>
      <c r="G437" s="109"/>
      <c r="H437" s="109"/>
      <c r="I437" s="146"/>
      <c r="J437" s="109"/>
      <c r="K437" s="109"/>
      <c r="L437" s="109"/>
      <c r="M437" s="109"/>
      <c r="N437" s="109"/>
      <c r="O437" s="128"/>
      <c r="P437" s="128" t="str">
        <f>P356</f>
        <v>Polebunging, 28 Maret 2025</v>
      </c>
      <c r="Q437" s="109"/>
      <c r="R437" s="109"/>
      <c r="S437" s="109"/>
    </row>
    <row r="438" spans="2:19">
      <c r="B438" s="109"/>
      <c r="C438" s="109"/>
      <c r="D438" s="109"/>
      <c r="E438" s="109"/>
      <c r="F438" s="108"/>
      <c r="G438" s="109"/>
      <c r="H438" s="109"/>
      <c r="I438" s="109"/>
      <c r="J438" s="109"/>
      <c r="K438" s="109"/>
      <c r="L438" s="109"/>
      <c r="M438" s="109"/>
      <c r="N438" s="109"/>
      <c r="O438" s="147"/>
      <c r="P438" s="147" t="str">
        <f>P357</f>
        <v>P P T K,</v>
      </c>
      <c r="Q438" s="109"/>
      <c r="R438" s="109"/>
      <c r="S438" s="109"/>
    </row>
    <row r="439" spans="2:19">
      <c r="B439" s="109"/>
      <c r="C439" s="109"/>
      <c r="D439" s="109"/>
      <c r="E439" s="109"/>
      <c r="F439" s="108"/>
      <c r="G439" s="109"/>
      <c r="H439" s="109"/>
      <c r="I439" s="146"/>
      <c r="J439" s="109"/>
      <c r="K439" s="109"/>
      <c r="L439" s="109"/>
      <c r="M439" s="109"/>
      <c r="N439" s="109"/>
      <c r="O439" s="147"/>
      <c r="P439" s="147"/>
      <c r="Q439" s="109"/>
      <c r="R439" s="109"/>
      <c r="S439" s="109"/>
    </row>
    <row r="440" spans="2:19">
      <c r="B440" s="109"/>
      <c r="C440" s="109"/>
      <c r="D440" s="109"/>
      <c r="E440" s="109"/>
      <c r="F440" s="108"/>
      <c r="G440" s="109"/>
      <c r="H440" s="109"/>
      <c r="I440" s="109"/>
      <c r="J440" s="109"/>
      <c r="K440" s="109"/>
      <c r="L440" s="109"/>
      <c r="M440" s="109"/>
      <c r="N440" s="109"/>
      <c r="O440" s="147"/>
      <c r="P440" s="147"/>
      <c r="Q440" s="109"/>
      <c r="R440" s="109"/>
      <c r="S440" s="109"/>
    </row>
    <row r="441" spans="2:19">
      <c r="B441" s="109"/>
      <c r="C441" s="109"/>
      <c r="D441" s="109"/>
      <c r="E441" s="109"/>
      <c r="F441" s="108"/>
      <c r="G441" s="109"/>
      <c r="H441" s="109"/>
      <c r="I441" s="109"/>
      <c r="J441" s="109"/>
      <c r="K441" s="109"/>
      <c r="L441" s="109"/>
      <c r="M441" s="109"/>
      <c r="N441" s="109"/>
      <c r="O441" s="109"/>
      <c r="P441" s="109"/>
      <c r="Q441" s="109"/>
      <c r="R441" s="109"/>
      <c r="S441" s="109"/>
    </row>
    <row r="442" spans="2:19">
      <c r="B442" s="109"/>
      <c r="C442" s="109"/>
      <c r="D442" s="109"/>
      <c r="E442" s="109"/>
      <c r="F442" s="108"/>
      <c r="G442" s="109"/>
      <c r="H442" s="109"/>
      <c r="I442" s="109"/>
      <c r="J442" s="109"/>
      <c r="K442" s="109"/>
      <c r="L442" s="109"/>
      <c r="M442" s="109"/>
      <c r="N442" s="109"/>
      <c r="O442" s="148"/>
      <c r="P442" s="148" t="s">
        <v>151</v>
      </c>
      <c r="Q442" s="109"/>
      <c r="R442" s="109"/>
      <c r="S442" s="109"/>
    </row>
    <row r="443" spans="2:19">
      <c r="B443" s="109"/>
      <c r="C443" s="109"/>
      <c r="D443" s="109"/>
      <c r="E443" s="109"/>
      <c r="F443" s="108"/>
      <c r="G443" s="109"/>
      <c r="H443" s="109"/>
      <c r="I443" s="109"/>
      <c r="J443" s="109"/>
      <c r="K443" s="109"/>
      <c r="L443" s="109"/>
      <c r="M443" s="109"/>
      <c r="N443" s="109"/>
      <c r="O443" s="128"/>
      <c r="P443" s="277" t="s">
        <v>152</v>
      </c>
      <c r="Q443" s="109"/>
      <c r="R443" s="109"/>
      <c r="S443" s="109"/>
    </row>
    <row r="444" spans="2:19">
      <c r="B444" s="105" t="s">
        <v>47</v>
      </c>
      <c r="C444" s="106"/>
      <c r="D444" s="106"/>
      <c r="E444" s="107"/>
      <c r="F444" s="108"/>
      <c r="G444" s="109"/>
      <c r="H444" s="109"/>
      <c r="I444" s="109"/>
      <c r="J444" s="109"/>
      <c r="K444" s="109"/>
      <c r="L444" s="109"/>
      <c r="M444" s="109"/>
      <c r="N444" s="109"/>
      <c r="O444" s="109"/>
      <c r="P444" s="109"/>
      <c r="Q444" s="109"/>
      <c r="R444" s="109"/>
      <c r="S444" s="109"/>
    </row>
    <row r="445" spans="2:19">
      <c r="B445" s="110" t="s">
        <v>48</v>
      </c>
      <c r="C445" s="111"/>
      <c r="D445" s="111"/>
      <c r="E445" s="112"/>
      <c r="F445" s="108"/>
      <c r="G445" s="109"/>
      <c r="H445" s="109"/>
      <c r="I445" s="109"/>
      <c r="J445" s="109"/>
      <c r="K445" s="109"/>
      <c r="L445" s="109"/>
      <c r="M445" s="109"/>
      <c r="N445" s="109"/>
      <c r="O445" s="109"/>
      <c r="P445" s="109"/>
      <c r="Q445" s="109"/>
      <c r="R445" s="109"/>
      <c r="S445" s="109"/>
    </row>
    <row r="446" spans="2:19" ht="16.5">
      <c r="B446" s="109"/>
      <c r="C446" s="109"/>
      <c r="D446" s="109"/>
      <c r="E446" s="109"/>
      <c r="F446" s="108"/>
      <c r="G446" s="109"/>
      <c r="H446" s="407" t="s">
        <v>49</v>
      </c>
      <c r="I446" s="407"/>
      <c r="J446" s="407"/>
      <c r="K446" s="407"/>
      <c r="L446" s="113"/>
      <c r="M446" s="113"/>
      <c r="N446" s="109"/>
      <c r="O446" s="109"/>
      <c r="P446" s="109"/>
      <c r="Q446" s="109"/>
      <c r="R446" s="109"/>
    </row>
    <row r="447" spans="2:19" ht="16.5">
      <c r="B447" s="109"/>
      <c r="C447" s="109"/>
      <c r="D447" s="109"/>
      <c r="E447" s="109"/>
      <c r="F447" s="108"/>
      <c r="G447" s="109"/>
      <c r="H447" s="407" t="s">
        <v>50</v>
      </c>
      <c r="I447" s="407"/>
      <c r="J447" s="407"/>
      <c r="K447" s="407"/>
      <c r="L447" s="113"/>
      <c r="M447" s="113"/>
      <c r="N447" s="109"/>
      <c r="O447" s="109"/>
      <c r="P447" s="109"/>
      <c r="Q447" s="109"/>
      <c r="R447" s="109"/>
    </row>
    <row r="448" spans="2:19" ht="16.5">
      <c r="B448" s="109"/>
      <c r="C448" s="109"/>
      <c r="D448" s="109"/>
      <c r="E448" s="109"/>
      <c r="F448" s="108"/>
      <c r="G448" s="109"/>
      <c r="H448" s="407" t="s">
        <v>247</v>
      </c>
      <c r="I448" s="407"/>
      <c r="J448" s="407"/>
      <c r="K448" s="407"/>
      <c r="L448" s="113"/>
      <c r="M448" s="113"/>
      <c r="N448" s="109"/>
      <c r="O448" s="109"/>
      <c r="P448" s="109"/>
      <c r="Q448" s="109"/>
      <c r="R448" s="109"/>
    </row>
    <row r="449" spans="2:18" ht="16.5">
      <c r="B449" s="114" t="s">
        <v>52</v>
      </c>
      <c r="C449" s="114"/>
      <c r="D449" s="115" t="s">
        <v>3</v>
      </c>
      <c r="E449" s="109" t="s">
        <v>53</v>
      </c>
      <c r="F449" s="108"/>
      <c r="G449" s="109"/>
      <c r="H449" s="113"/>
      <c r="I449" s="113"/>
      <c r="J449" s="113"/>
      <c r="K449" s="113"/>
      <c r="L449" s="113"/>
      <c r="M449" s="113"/>
      <c r="N449" s="114"/>
      <c r="O449" s="114"/>
      <c r="P449" s="109"/>
      <c r="Q449" s="109"/>
      <c r="R449" s="109"/>
    </row>
    <row r="450" spans="2:18" ht="16.5">
      <c r="B450" s="184" t="s">
        <v>54</v>
      </c>
      <c r="C450" s="114"/>
      <c r="D450" s="115" t="s">
        <v>3</v>
      </c>
      <c r="E450" s="109" t="s">
        <v>39</v>
      </c>
      <c r="F450" s="108"/>
      <c r="G450" s="109"/>
      <c r="H450" s="113"/>
      <c r="I450" s="113"/>
      <c r="J450" s="113"/>
      <c r="K450" s="113"/>
      <c r="L450" s="113"/>
      <c r="M450" s="113"/>
      <c r="N450" s="114"/>
      <c r="O450" s="114"/>
      <c r="P450" s="109"/>
      <c r="Q450" s="109"/>
      <c r="R450" s="109"/>
    </row>
    <row r="451" spans="2:18" ht="16.5">
      <c r="B451" s="184" t="s">
        <v>56</v>
      </c>
      <c r="C451" s="184"/>
      <c r="D451" s="185" t="s">
        <v>3</v>
      </c>
      <c r="E451" s="109" t="s">
        <v>153</v>
      </c>
      <c r="F451" s="207"/>
      <c r="G451" s="207"/>
      <c r="H451" s="207"/>
      <c r="I451" s="113"/>
      <c r="J451" s="113"/>
      <c r="K451" s="113"/>
      <c r="L451" s="113"/>
      <c r="M451" s="109"/>
      <c r="N451" s="109"/>
      <c r="O451" s="109"/>
      <c r="P451" s="114"/>
      <c r="Q451" s="114"/>
      <c r="R451" s="109"/>
    </row>
    <row r="452" spans="2:18">
      <c r="B452" s="114" t="s">
        <v>58</v>
      </c>
      <c r="C452" s="114"/>
      <c r="D452" s="115" t="s">
        <v>3</v>
      </c>
      <c r="E452" s="109" t="s">
        <v>59</v>
      </c>
      <c r="F452" s="108"/>
      <c r="G452" s="109"/>
      <c r="H452" s="109"/>
      <c r="I452" s="109"/>
      <c r="J452" s="109"/>
      <c r="K452" s="109"/>
      <c r="L452" s="109"/>
      <c r="M452" s="109"/>
      <c r="N452" s="109" t="str">
        <f>N426</f>
        <v>Keadaan Bulan Maret 2025</v>
      </c>
      <c r="O452" s="109"/>
      <c r="P452" s="109"/>
      <c r="Q452" s="109"/>
      <c r="R452" s="109"/>
    </row>
    <row r="453" spans="2:18" ht="15.75" thickBot="1">
      <c r="B453" s="114"/>
      <c r="C453" s="114"/>
      <c r="D453" s="114"/>
      <c r="E453" s="109"/>
      <c r="F453" s="108"/>
      <c r="G453" s="109"/>
      <c r="H453" s="109"/>
      <c r="I453" s="109"/>
      <c r="J453" s="109"/>
      <c r="K453" s="109"/>
      <c r="L453" s="109"/>
      <c r="M453" s="109"/>
      <c r="N453" s="109"/>
      <c r="O453" s="109"/>
      <c r="P453" s="108"/>
      <c r="Q453" s="108"/>
      <c r="R453" s="109"/>
    </row>
    <row r="454" spans="2:18" ht="42" customHeight="1" thickTop="1">
      <c r="B454" s="371" t="s">
        <v>61</v>
      </c>
      <c r="C454" s="386" t="s">
        <v>62</v>
      </c>
      <c r="D454" s="387"/>
      <c r="E454" s="388"/>
      <c r="F454" s="442" t="s">
        <v>63</v>
      </c>
      <c r="G454" s="374" t="s">
        <v>64</v>
      </c>
      <c r="H454" s="375"/>
      <c r="I454" s="349" t="s">
        <v>65</v>
      </c>
      <c r="J454" s="349" t="s">
        <v>66</v>
      </c>
      <c r="K454" s="349" t="s">
        <v>67</v>
      </c>
      <c r="L454" s="349" t="s">
        <v>68</v>
      </c>
      <c r="M454" s="408" t="s">
        <v>69</v>
      </c>
      <c r="N454" s="409"/>
      <c r="O454" s="408" t="s">
        <v>70</v>
      </c>
      <c r="P454" s="410"/>
      <c r="Q454" s="410"/>
      <c r="R454" s="449" t="s">
        <v>71</v>
      </c>
    </row>
    <row r="455" spans="2:18">
      <c r="B455" s="372"/>
      <c r="C455" s="389"/>
      <c r="D455" s="390"/>
      <c r="E455" s="391"/>
      <c r="F455" s="443"/>
      <c r="G455" s="347" t="s">
        <v>72</v>
      </c>
      <c r="H455" s="347" t="s">
        <v>73</v>
      </c>
      <c r="I455" s="411"/>
      <c r="J455" s="347"/>
      <c r="K455" s="347"/>
      <c r="L455" s="350"/>
      <c r="M455" s="347" t="s">
        <v>16</v>
      </c>
      <c r="N455" s="352" t="s">
        <v>15</v>
      </c>
      <c r="O455" s="352" t="s">
        <v>16</v>
      </c>
      <c r="P455" s="342" t="s">
        <v>15</v>
      </c>
      <c r="Q455" s="343"/>
      <c r="R455" s="450"/>
    </row>
    <row r="456" spans="2:18">
      <c r="B456" s="373"/>
      <c r="C456" s="392"/>
      <c r="D456" s="393"/>
      <c r="E456" s="394"/>
      <c r="F456" s="444"/>
      <c r="G456" s="348"/>
      <c r="H456" s="348"/>
      <c r="I456" s="412"/>
      <c r="J456" s="348"/>
      <c r="K456" s="348"/>
      <c r="L456" s="351"/>
      <c r="M456" s="412"/>
      <c r="N456" s="348"/>
      <c r="O456" s="348"/>
      <c r="P456" s="130" t="s">
        <v>74</v>
      </c>
      <c r="Q456" s="157" t="s">
        <v>18</v>
      </c>
      <c r="R456" s="450"/>
    </row>
    <row r="457" spans="2:18">
      <c r="B457" s="118">
        <v>1</v>
      </c>
      <c r="C457" s="344">
        <v>2</v>
      </c>
      <c r="D457" s="345"/>
      <c r="E457" s="346"/>
      <c r="F457" s="120">
        <v>3</v>
      </c>
      <c r="G457" s="121">
        <v>4</v>
      </c>
      <c r="H457" s="121">
        <v>5</v>
      </c>
      <c r="I457" s="121">
        <v>6</v>
      </c>
      <c r="J457" s="121">
        <v>7</v>
      </c>
      <c r="K457" s="121">
        <v>8</v>
      </c>
      <c r="L457" s="121">
        <v>9</v>
      </c>
      <c r="M457" s="121">
        <v>10</v>
      </c>
      <c r="N457" s="121">
        <v>11</v>
      </c>
      <c r="O457" s="121">
        <v>12</v>
      </c>
      <c r="P457" s="121">
        <v>13</v>
      </c>
      <c r="Q457" s="119">
        <v>14</v>
      </c>
      <c r="R457" s="158">
        <v>15</v>
      </c>
    </row>
    <row r="458" spans="2:18">
      <c r="B458" s="167">
        <v>1</v>
      </c>
      <c r="C458" s="437" t="s">
        <v>75</v>
      </c>
      <c r="D458" s="438"/>
      <c r="E458" s="439"/>
      <c r="F458" s="123"/>
      <c r="G458" s="358" t="s">
        <v>76</v>
      </c>
      <c r="H458" s="358" t="s">
        <v>77</v>
      </c>
      <c r="I458" s="208">
        <v>857200</v>
      </c>
      <c r="J458" s="132" t="s">
        <v>78</v>
      </c>
      <c r="K458" s="133" t="s">
        <v>78</v>
      </c>
      <c r="L458" s="209">
        <f>I458/I464*100</f>
        <v>5.2976039651688103</v>
      </c>
      <c r="M458" s="210">
        <f>P458/I458*100</f>
        <v>0</v>
      </c>
      <c r="N458" s="211">
        <f>P458/I458</f>
        <v>0</v>
      </c>
      <c r="O458" s="211">
        <f>L458*M458/100</f>
        <v>0</v>
      </c>
      <c r="P458" s="208"/>
      <c r="Q458" s="215">
        <f>L458*M458/100</f>
        <v>0</v>
      </c>
      <c r="R458" s="160">
        <f>I458-P458</f>
        <v>857200</v>
      </c>
    </row>
    <row r="459" spans="2:18">
      <c r="B459" s="167">
        <v>2</v>
      </c>
      <c r="C459" s="109" t="s">
        <v>87</v>
      </c>
      <c r="D459" s="168"/>
      <c r="E459" s="169"/>
      <c r="F459" s="123"/>
      <c r="G459" s="401"/>
      <c r="H459" s="401"/>
      <c r="I459" s="208">
        <v>1325900</v>
      </c>
      <c r="J459" s="212"/>
      <c r="K459" s="137"/>
      <c r="L459" s="209">
        <f>I459/I464*100</f>
        <v>8.194228998386988</v>
      </c>
      <c r="M459" s="210">
        <f t="shared" ref="M459:M463" si="31">P459/I459*100</f>
        <v>0</v>
      </c>
      <c r="N459" s="211">
        <f t="shared" ref="N459:N463" si="32">P459/I459</f>
        <v>0</v>
      </c>
      <c r="O459" s="211">
        <f t="shared" ref="O459:O463" si="33">L459*M459/100</f>
        <v>0</v>
      </c>
      <c r="P459" s="208"/>
      <c r="Q459" s="215">
        <f t="shared" ref="Q459:Q463" si="34">L459*M459/100</f>
        <v>0</v>
      </c>
      <c r="R459" s="160">
        <f t="shared" ref="R459:R463" si="35">I459-P459</f>
        <v>1325900</v>
      </c>
    </row>
    <row r="460" spans="2:18">
      <c r="B460" s="122">
        <v>3</v>
      </c>
      <c r="C460" s="116" t="s">
        <v>131</v>
      </c>
      <c r="D460" s="109"/>
      <c r="E460" s="117"/>
      <c r="F460" s="123"/>
      <c r="G460" s="401"/>
      <c r="H460" s="401"/>
      <c r="I460" s="208">
        <v>442900</v>
      </c>
      <c r="J460" s="212"/>
      <c r="K460" s="137" t="s">
        <v>78</v>
      </c>
      <c r="L460" s="213">
        <f>I460/I464*100</f>
        <v>2.7371777836832316</v>
      </c>
      <c r="M460" s="210">
        <f t="shared" si="31"/>
        <v>0</v>
      </c>
      <c r="N460" s="211">
        <f t="shared" si="32"/>
        <v>0</v>
      </c>
      <c r="O460" s="211">
        <f t="shared" si="33"/>
        <v>0</v>
      </c>
      <c r="P460" s="208"/>
      <c r="Q460" s="215">
        <f t="shared" si="34"/>
        <v>0</v>
      </c>
      <c r="R460" s="160">
        <f t="shared" si="35"/>
        <v>442900</v>
      </c>
    </row>
    <row r="461" spans="2:18">
      <c r="B461" s="122">
        <v>4</v>
      </c>
      <c r="C461" s="116" t="s">
        <v>88</v>
      </c>
      <c r="D461" s="109"/>
      <c r="E461" s="117"/>
      <c r="F461" s="123"/>
      <c r="G461" s="401"/>
      <c r="H461" s="401"/>
      <c r="I461" s="208">
        <v>324900</v>
      </c>
      <c r="J461" s="132"/>
      <c r="K461" s="137" t="s">
        <v>78</v>
      </c>
      <c r="L461" s="209">
        <f>I461/I464*100</f>
        <v>2.0079229214691399</v>
      </c>
      <c r="M461" s="210">
        <f t="shared" si="31"/>
        <v>0</v>
      </c>
      <c r="N461" s="211">
        <f t="shared" si="32"/>
        <v>0</v>
      </c>
      <c r="O461" s="211">
        <f t="shared" si="33"/>
        <v>0</v>
      </c>
      <c r="P461" s="208"/>
      <c r="Q461" s="215">
        <f t="shared" si="34"/>
        <v>0</v>
      </c>
      <c r="R461" s="160">
        <f t="shared" si="35"/>
        <v>324900</v>
      </c>
    </row>
    <row r="462" spans="2:18">
      <c r="B462" s="122">
        <v>5</v>
      </c>
      <c r="C462" s="116" t="s">
        <v>79</v>
      </c>
      <c r="D462" s="109"/>
      <c r="E462" s="117"/>
      <c r="F462" s="123"/>
      <c r="G462" s="401"/>
      <c r="H462" s="401"/>
      <c r="I462" s="131">
        <v>11730000</v>
      </c>
      <c r="J462" s="132"/>
      <c r="K462" s="137"/>
      <c r="L462" s="209">
        <f>I462/I464*100</f>
        <v>72.492877404841522</v>
      </c>
      <c r="M462" s="210">
        <f t="shared" si="31"/>
        <v>0</v>
      </c>
      <c r="N462" s="211">
        <f t="shared" si="32"/>
        <v>0</v>
      </c>
      <c r="O462" s="211">
        <f t="shared" si="33"/>
        <v>0</v>
      </c>
      <c r="P462" s="214"/>
      <c r="Q462" s="215">
        <f t="shared" si="34"/>
        <v>0</v>
      </c>
      <c r="R462" s="160">
        <f t="shared" si="35"/>
        <v>11730000</v>
      </c>
    </row>
    <row r="463" spans="2:18">
      <c r="B463" s="122">
        <v>6</v>
      </c>
      <c r="C463" s="116" t="s">
        <v>89</v>
      </c>
      <c r="D463" s="109"/>
      <c r="E463" s="117"/>
      <c r="F463" s="123"/>
      <c r="G463" s="401"/>
      <c r="H463" s="401"/>
      <c r="I463" s="131">
        <v>1500000</v>
      </c>
      <c r="J463" s="132"/>
      <c r="K463" s="137"/>
      <c r="L463" s="209">
        <f>I463/I464*100</f>
        <v>9.2701889264503201</v>
      </c>
      <c r="M463" s="210">
        <f t="shared" si="31"/>
        <v>0</v>
      </c>
      <c r="N463" s="211">
        <f t="shared" si="32"/>
        <v>0</v>
      </c>
      <c r="O463" s="211">
        <f t="shared" si="33"/>
        <v>0</v>
      </c>
      <c r="P463" s="214"/>
      <c r="Q463" s="215">
        <f t="shared" si="34"/>
        <v>0</v>
      </c>
      <c r="R463" s="160">
        <f t="shared" si="35"/>
        <v>1500000</v>
      </c>
    </row>
    <row r="464" spans="2:18" ht="21" thickBot="1">
      <c r="B464" s="363" t="s">
        <v>80</v>
      </c>
      <c r="C464" s="364"/>
      <c r="D464" s="364"/>
      <c r="E464" s="364"/>
      <c r="F464" s="364"/>
      <c r="G464" s="364"/>
      <c r="H464" s="365"/>
      <c r="I464" s="140">
        <f>SUM(I458:I463)</f>
        <v>16180900</v>
      </c>
      <c r="J464" s="141" t="s">
        <v>81</v>
      </c>
      <c r="K464" s="142"/>
      <c r="L464" s="143">
        <f>SUM(L458:L463)</f>
        <v>100</v>
      </c>
      <c r="M464" s="144"/>
      <c r="N464" s="144">
        <f>SUM(N458:N463)</f>
        <v>0</v>
      </c>
      <c r="O464" s="144">
        <f>SUM(O458:O463)</f>
        <v>0</v>
      </c>
      <c r="P464" s="145">
        <f>SUM(P458:P463)</f>
        <v>0</v>
      </c>
      <c r="Q464" s="163">
        <f>SUM(Q458:Q463)</f>
        <v>0</v>
      </c>
      <c r="R464" s="164">
        <f>SUM(R458:R463)</f>
        <v>16180900</v>
      </c>
    </row>
    <row r="465" spans="2:19" ht="15.75" thickTop="1">
      <c r="B465" s="109"/>
      <c r="C465" s="109"/>
      <c r="D465" s="109"/>
      <c r="E465" s="109"/>
      <c r="F465" s="108"/>
      <c r="G465" s="109"/>
      <c r="H465" s="109"/>
      <c r="I465" s="109"/>
      <c r="J465" s="109"/>
      <c r="K465" s="109"/>
      <c r="L465" s="109"/>
      <c r="M465" s="109"/>
      <c r="N465" s="109"/>
      <c r="O465" s="109"/>
      <c r="P465" s="109"/>
      <c r="Q465" s="109"/>
      <c r="R465" s="109"/>
    </row>
    <row r="466" spans="2:19">
      <c r="B466" s="109"/>
      <c r="C466" s="109"/>
      <c r="D466" s="109"/>
      <c r="E466" s="109"/>
      <c r="F466" s="108"/>
      <c r="G466" s="109"/>
      <c r="H466" s="109"/>
      <c r="I466" s="146"/>
      <c r="J466" s="109"/>
      <c r="K466" s="109"/>
      <c r="L466" s="109"/>
      <c r="M466" s="109"/>
      <c r="N466" s="109"/>
      <c r="O466" s="128"/>
      <c r="P466" s="128" t="str">
        <f>P437</f>
        <v>Polebunging, 28 Maret 2025</v>
      </c>
      <c r="Q466" s="109"/>
      <c r="R466" s="109"/>
    </row>
    <row r="467" spans="2:19">
      <c r="B467" s="109"/>
      <c r="C467" s="109"/>
      <c r="D467" s="109"/>
      <c r="E467" s="109"/>
      <c r="F467" s="108"/>
      <c r="G467" s="109"/>
      <c r="H467" s="109"/>
      <c r="I467" s="109"/>
      <c r="J467" s="109"/>
      <c r="K467" s="109"/>
      <c r="L467" s="109"/>
      <c r="M467" s="109"/>
      <c r="N467" s="109"/>
      <c r="O467" s="147"/>
      <c r="P467" s="147" t="s">
        <v>83</v>
      </c>
      <c r="Q467" s="109"/>
      <c r="R467" s="109"/>
    </row>
    <row r="468" spans="2:19">
      <c r="B468" s="109"/>
      <c r="C468" s="109"/>
      <c r="D468" s="109"/>
      <c r="E468" s="109"/>
      <c r="F468" s="108"/>
      <c r="G468" s="109"/>
      <c r="H468" s="109"/>
      <c r="I468" s="146"/>
      <c r="J468" s="109"/>
      <c r="K468" s="109"/>
      <c r="L468" s="109"/>
      <c r="M468" s="109"/>
      <c r="N468" s="109"/>
      <c r="O468" s="147"/>
      <c r="P468" s="147"/>
      <c r="Q468" s="109"/>
      <c r="R468" s="109"/>
    </row>
    <row r="469" spans="2:19">
      <c r="B469" s="109"/>
      <c r="C469" s="109"/>
      <c r="D469" s="109"/>
      <c r="E469" s="109"/>
      <c r="F469" s="108"/>
      <c r="G469" s="109"/>
      <c r="H469" s="109"/>
      <c r="I469" s="109"/>
      <c r="J469" s="109"/>
      <c r="K469" s="109"/>
      <c r="L469" s="109"/>
      <c r="M469" s="109"/>
      <c r="N469" s="109"/>
      <c r="O469" s="147"/>
      <c r="P469" s="147"/>
      <c r="Q469" s="109"/>
      <c r="R469" s="109"/>
    </row>
    <row r="470" spans="2:19">
      <c r="B470" s="109"/>
      <c r="C470" s="109"/>
      <c r="D470" s="109"/>
      <c r="E470" s="109"/>
      <c r="F470" s="108"/>
      <c r="G470" s="109"/>
      <c r="H470" s="109"/>
      <c r="I470" s="109"/>
      <c r="J470" s="109"/>
      <c r="K470" s="109"/>
      <c r="L470" s="109"/>
      <c r="M470" s="109"/>
      <c r="N470" s="109"/>
      <c r="O470" s="109"/>
      <c r="P470" s="109"/>
      <c r="Q470" s="109"/>
      <c r="R470" s="109"/>
    </row>
    <row r="471" spans="2:19">
      <c r="B471" s="109"/>
      <c r="C471" s="109"/>
      <c r="D471" s="109"/>
      <c r="E471" s="109"/>
      <c r="F471" s="108"/>
      <c r="G471" s="109"/>
      <c r="H471" s="109"/>
      <c r="I471" s="109"/>
      <c r="J471" s="109"/>
      <c r="K471" s="109"/>
      <c r="L471" s="109"/>
      <c r="M471" s="109"/>
      <c r="N471" s="109"/>
      <c r="O471" s="148"/>
      <c r="P471" s="148" t="s">
        <v>154</v>
      </c>
      <c r="Q471" s="109"/>
      <c r="R471" s="109"/>
    </row>
    <row r="472" spans="2:19">
      <c r="B472" s="109"/>
      <c r="C472" s="109"/>
      <c r="D472" s="109"/>
      <c r="E472" s="109"/>
      <c r="F472" s="108"/>
      <c r="G472" s="109"/>
      <c r="H472" s="109"/>
      <c r="I472" s="109"/>
      <c r="J472" s="109"/>
      <c r="K472" s="109"/>
      <c r="L472" s="109"/>
      <c r="M472" s="109"/>
      <c r="N472" s="109"/>
      <c r="O472" s="128"/>
      <c r="P472" s="277" t="s">
        <v>155</v>
      </c>
      <c r="Q472" s="109"/>
      <c r="R472" s="109"/>
    </row>
    <row r="473" spans="2:19">
      <c r="B473" s="105" t="s">
        <v>47</v>
      </c>
      <c r="C473" s="106"/>
      <c r="D473" s="106"/>
      <c r="E473" s="107"/>
      <c r="F473" s="108"/>
      <c r="G473" s="109"/>
      <c r="H473" s="109"/>
      <c r="I473" s="109"/>
      <c r="J473" s="109"/>
      <c r="K473" s="109"/>
      <c r="L473" s="109"/>
      <c r="M473" s="109"/>
      <c r="N473" s="109"/>
      <c r="O473" s="109"/>
      <c r="P473" s="109"/>
      <c r="Q473" s="109"/>
      <c r="R473" s="109"/>
      <c r="S473" s="109"/>
    </row>
    <row r="474" spans="2:19">
      <c r="B474" s="110" t="s">
        <v>48</v>
      </c>
      <c r="C474" s="111"/>
      <c r="D474" s="111"/>
      <c r="E474" s="112"/>
      <c r="F474" s="108"/>
      <c r="G474" s="109"/>
      <c r="H474" s="109"/>
      <c r="I474" s="109"/>
      <c r="J474" s="109"/>
      <c r="K474" s="109"/>
      <c r="L474" s="109"/>
      <c r="M474" s="109"/>
      <c r="N474" s="109"/>
      <c r="O474" s="109"/>
      <c r="P474" s="109"/>
      <c r="Q474" s="109"/>
      <c r="R474" s="109"/>
      <c r="S474" s="109"/>
    </row>
    <row r="475" spans="2:19" ht="16.5">
      <c r="B475" s="109"/>
      <c r="C475" s="109"/>
      <c r="D475" s="109"/>
      <c r="E475" s="109"/>
      <c r="F475" s="108"/>
      <c r="G475" s="109"/>
      <c r="H475" s="407" t="s">
        <v>49</v>
      </c>
      <c r="I475" s="407"/>
      <c r="J475" s="407"/>
      <c r="K475" s="407"/>
      <c r="L475" s="113"/>
      <c r="M475" s="113"/>
      <c r="N475" s="109"/>
      <c r="O475" s="109"/>
      <c r="P475" s="109"/>
      <c r="Q475" s="109"/>
      <c r="R475" s="109"/>
    </row>
    <row r="476" spans="2:19" ht="16.5">
      <c r="B476" s="109"/>
      <c r="C476" s="109"/>
      <c r="D476" s="109"/>
      <c r="E476" s="109"/>
      <c r="F476" s="108"/>
      <c r="G476" s="109"/>
      <c r="H476" s="407" t="s">
        <v>50</v>
      </c>
      <c r="I476" s="407"/>
      <c r="J476" s="407"/>
      <c r="K476" s="407"/>
      <c r="L476" s="113"/>
      <c r="M476" s="113"/>
      <c r="N476" s="109"/>
      <c r="O476" s="109"/>
      <c r="P476" s="109"/>
      <c r="Q476" s="109"/>
      <c r="R476" s="109"/>
    </row>
    <row r="477" spans="2:19" ht="16.5">
      <c r="B477" s="109"/>
      <c r="C477" s="109"/>
      <c r="D477" s="109"/>
      <c r="E477" s="109"/>
      <c r="F477" s="108"/>
      <c r="G477" s="109"/>
      <c r="H477" s="407" t="s">
        <v>247</v>
      </c>
      <c r="I477" s="407"/>
      <c r="J477" s="407"/>
      <c r="K477" s="407"/>
      <c r="L477" s="113"/>
      <c r="M477" s="113"/>
      <c r="N477" s="109"/>
      <c r="O477" s="109"/>
      <c r="P477" s="109"/>
      <c r="Q477" s="109"/>
      <c r="R477" s="109"/>
    </row>
    <row r="478" spans="2:19" ht="16.5">
      <c r="B478" s="114" t="s">
        <v>52</v>
      </c>
      <c r="C478" s="114"/>
      <c r="D478" s="115" t="s">
        <v>3</v>
      </c>
      <c r="E478" s="109" t="s">
        <v>53</v>
      </c>
      <c r="F478" s="108"/>
      <c r="G478" s="109"/>
      <c r="H478" s="113"/>
      <c r="I478" s="113"/>
      <c r="J478" s="113"/>
      <c r="K478" s="113"/>
      <c r="L478" s="113"/>
      <c r="M478" s="113"/>
      <c r="N478" s="114"/>
      <c r="O478" s="114"/>
      <c r="P478" s="109"/>
      <c r="Q478" s="109"/>
      <c r="R478" s="109"/>
    </row>
    <row r="479" spans="2:19" ht="16.5">
      <c r="B479" s="184" t="s">
        <v>54</v>
      </c>
      <c r="C479" s="114"/>
      <c r="D479" s="115" t="s">
        <v>3</v>
      </c>
      <c r="E479" s="109" t="s">
        <v>39</v>
      </c>
      <c r="F479" s="108"/>
      <c r="G479" s="109"/>
      <c r="H479" s="113"/>
      <c r="I479" s="113"/>
      <c r="J479" s="113"/>
      <c r="K479" s="113"/>
      <c r="L479" s="113"/>
      <c r="M479" s="113"/>
      <c r="N479" s="114"/>
      <c r="O479" s="114"/>
      <c r="P479" s="109"/>
      <c r="Q479" s="109"/>
      <c r="R479" s="109"/>
    </row>
    <row r="480" spans="2:19" ht="16.5">
      <c r="B480" s="184" t="s">
        <v>56</v>
      </c>
      <c r="C480" s="184"/>
      <c r="D480" s="185" t="s">
        <v>3</v>
      </c>
      <c r="E480" s="109" t="s">
        <v>156</v>
      </c>
      <c r="F480" s="207"/>
      <c r="G480" s="207"/>
      <c r="H480" s="207"/>
      <c r="I480" s="113"/>
      <c r="J480" s="113"/>
      <c r="K480" s="113"/>
      <c r="L480" s="113"/>
      <c r="M480" s="109"/>
      <c r="N480" s="109"/>
      <c r="O480" s="109"/>
      <c r="P480" s="114"/>
      <c r="Q480" s="114"/>
      <c r="R480" s="109"/>
    </row>
    <row r="481" spans="2:18">
      <c r="B481" s="114" t="s">
        <v>58</v>
      </c>
      <c r="C481" s="114"/>
      <c r="D481" s="115" t="s">
        <v>3</v>
      </c>
      <c r="E481" s="109" t="s">
        <v>59</v>
      </c>
      <c r="F481" s="108"/>
      <c r="G481" s="109"/>
      <c r="H481" s="109"/>
      <c r="I481" s="109"/>
      <c r="J481" s="109"/>
      <c r="K481" s="109"/>
      <c r="L481" s="109"/>
      <c r="M481" s="109"/>
      <c r="N481" s="109" t="str">
        <f>N323</f>
        <v>Keadaan Bulan Maret 2025</v>
      </c>
      <c r="O481" s="109"/>
      <c r="P481" s="109"/>
      <c r="Q481" s="109"/>
      <c r="R481" s="109"/>
    </row>
    <row r="482" spans="2:18" ht="15.75" thickBot="1">
      <c r="B482" s="114"/>
      <c r="C482" s="114"/>
      <c r="D482" s="114"/>
      <c r="E482" s="109"/>
      <c r="F482" s="108"/>
      <c r="G482" s="109"/>
      <c r="H482" s="109"/>
      <c r="I482" s="109"/>
      <c r="J482" s="109"/>
      <c r="K482" s="109"/>
      <c r="L482" s="109"/>
      <c r="M482" s="109"/>
      <c r="N482" s="109"/>
      <c r="O482" s="109"/>
      <c r="P482" s="108"/>
      <c r="Q482" s="108"/>
      <c r="R482" s="109"/>
    </row>
    <row r="483" spans="2:18" ht="38.25" customHeight="1" thickTop="1">
      <c r="B483" s="371" t="s">
        <v>61</v>
      </c>
      <c r="C483" s="386" t="s">
        <v>62</v>
      </c>
      <c r="D483" s="387"/>
      <c r="E483" s="388"/>
      <c r="F483" s="442" t="s">
        <v>63</v>
      </c>
      <c r="G483" s="374" t="s">
        <v>64</v>
      </c>
      <c r="H483" s="375"/>
      <c r="I483" s="349" t="s">
        <v>65</v>
      </c>
      <c r="J483" s="349" t="s">
        <v>66</v>
      </c>
      <c r="K483" s="349" t="s">
        <v>67</v>
      </c>
      <c r="L483" s="349" t="s">
        <v>68</v>
      </c>
      <c r="M483" s="408" t="s">
        <v>69</v>
      </c>
      <c r="N483" s="409"/>
      <c r="O483" s="408" t="s">
        <v>70</v>
      </c>
      <c r="P483" s="410"/>
      <c r="Q483" s="410"/>
      <c r="R483" s="449" t="s">
        <v>71</v>
      </c>
    </row>
    <row r="484" spans="2:18">
      <c r="B484" s="372"/>
      <c r="C484" s="389"/>
      <c r="D484" s="390"/>
      <c r="E484" s="391"/>
      <c r="F484" s="443"/>
      <c r="G484" s="347" t="s">
        <v>72</v>
      </c>
      <c r="H484" s="347" t="s">
        <v>73</v>
      </c>
      <c r="I484" s="411"/>
      <c r="J484" s="347"/>
      <c r="K484" s="347"/>
      <c r="L484" s="350"/>
      <c r="M484" s="347" t="s">
        <v>16</v>
      </c>
      <c r="N484" s="352" t="s">
        <v>15</v>
      </c>
      <c r="O484" s="352" t="s">
        <v>16</v>
      </c>
      <c r="P484" s="342" t="s">
        <v>15</v>
      </c>
      <c r="Q484" s="343"/>
      <c r="R484" s="450"/>
    </row>
    <row r="485" spans="2:18">
      <c r="B485" s="373"/>
      <c r="C485" s="392"/>
      <c r="D485" s="393"/>
      <c r="E485" s="394"/>
      <c r="F485" s="444"/>
      <c r="G485" s="348"/>
      <c r="H485" s="348"/>
      <c r="I485" s="412"/>
      <c r="J485" s="348"/>
      <c r="K485" s="348"/>
      <c r="L485" s="351"/>
      <c r="M485" s="412"/>
      <c r="N485" s="348"/>
      <c r="O485" s="348"/>
      <c r="P485" s="130" t="s">
        <v>74</v>
      </c>
      <c r="Q485" s="157" t="s">
        <v>18</v>
      </c>
      <c r="R485" s="450"/>
    </row>
    <row r="486" spans="2:18">
      <c r="B486" s="118">
        <v>1</v>
      </c>
      <c r="C486" s="344">
        <v>2</v>
      </c>
      <c r="D486" s="345"/>
      <c r="E486" s="346"/>
      <c r="F486" s="120">
        <v>3</v>
      </c>
      <c r="G486" s="121">
        <v>4</v>
      </c>
      <c r="H486" s="121">
        <v>5</v>
      </c>
      <c r="I486" s="121">
        <v>6</v>
      </c>
      <c r="J486" s="121">
        <v>7</v>
      </c>
      <c r="K486" s="121">
        <v>8</v>
      </c>
      <c r="L486" s="121">
        <v>9</v>
      </c>
      <c r="M486" s="121">
        <v>10</v>
      </c>
      <c r="N486" s="121">
        <v>11</v>
      </c>
      <c r="O486" s="121">
        <v>12</v>
      </c>
      <c r="P486" s="121">
        <v>13</v>
      </c>
      <c r="Q486" s="119">
        <v>14</v>
      </c>
      <c r="R486" s="158">
        <v>15</v>
      </c>
    </row>
    <row r="487" spans="2:18">
      <c r="B487" s="167">
        <v>1</v>
      </c>
      <c r="C487" s="437" t="s">
        <v>75</v>
      </c>
      <c r="D487" s="438"/>
      <c r="E487" s="439"/>
      <c r="F487" s="123"/>
      <c r="G487" s="358" t="s">
        <v>76</v>
      </c>
      <c r="H487" s="358" t="s">
        <v>77</v>
      </c>
      <c r="I487" s="208">
        <v>804000</v>
      </c>
      <c r="J487" s="132" t="s">
        <v>78</v>
      </c>
      <c r="K487" s="133" t="s">
        <v>78</v>
      </c>
      <c r="L487" s="209">
        <f>I487/I491*100</f>
        <v>9.1450930433595694</v>
      </c>
      <c r="M487" s="210">
        <f>P487/I487*100</f>
        <v>0</v>
      </c>
      <c r="N487" s="211">
        <f>P487/I487</f>
        <v>0</v>
      </c>
      <c r="O487" s="211">
        <f>L487*M487/100</f>
        <v>0</v>
      </c>
      <c r="P487" s="208"/>
      <c r="Q487" s="215">
        <f>L487*M487/100</f>
        <v>0</v>
      </c>
      <c r="R487" s="160">
        <f>I487-P487</f>
        <v>804000</v>
      </c>
    </row>
    <row r="488" spans="2:18">
      <c r="B488" s="167">
        <v>2</v>
      </c>
      <c r="C488" s="109" t="s">
        <v>87</v>
      </c>
      <c r="D488" s="168"/>
      <c r="E488" s="169"/>
      <c r="F488" s="123"/>
      <c r="G488" s="401"/>
      <c r="H488" s="401"/>
      <c r="I488" s="208">
        <v>868600</v>
      </c>
      <c r="J488" s="212"/>
      <c r="K488" s="137" t="s">
        <v>78</v>
      </c>
      <c r="L488" s="209">
        <f>I488/I491*100</f>
        <v>9.879885345102144</v>
      </c>
      <c r="M488" s="210">
        <f t="shared" ref="M488:M490" si="36">P488/I488*100</f>
        <v>0</v>
      </c>
      <c r="N488" s="211">
        <f t="shared" ref="N488:N490" si="37">P488/I488</f>
        <v>0</v>
      </c>
      <c r="O488" s="211">
        <f t="shared" ref="O488:O490" si="38">L488*M488/100</f>
        <v>0</v>
      </c>
      <c r="P488" s="208"/>
      <c r="Q488" s="215">
        <f t="shared" ref="Q488:Q490" si="39">L488*M488/100</f>
        <v>0</v>
      </c>
      <c r="R488" s="160">
        <f t="shared" ref="R488:R490" si="40">I488-P488</f>
        <v>868600</v>
      </c>
    </row>
    <row r="489" spans="2:18">
      <c r="B489" s="122">
        <v>3</v>
      </c>
      <c r="C489" s="116" t="s">
        <v>88</v>
      </c>
      <c r="D489" s="109"/>
      <c r="E489" s="117"/>
      <c r="F489" s="123"/>
      <c r="G489" s="401"/>
      <c r="H489" s="401"/>
      <c r="I489" s="208">
        <v>219000</v>
      </c>
      <c r="J489" s="212"/>
      <c r="K489" s="137" t="s">
        <v>78</v>
      </c>
      <c r="L489" s="213">
        <f>I489/I491*100</f>
        <v>2.4910141498703307</v>
      </c>
      <c r="M489" s="210">
        <f t="shared" si="36"/>
        <v>0</v>
      </c>
      <c r="N489" s="211">
        <f t="shared" si="37"/>
        <v>0</v>
      </c>
      <c r="O489" s="211">
        <f t="shared" si="38"/>
        <v>0</v>
      </c>
      <c r="P489" s="208"/>
      <c r="Q489" s="215">
        <f t="shared" si="39"/>
        <v>0</v>
      </c>
      <c r="R489" s="160">
        <f t="shared" si="40"/>
        <v>219000</v>
      </c>
    </row>
    <row r="490" spans="2:18">
      <c r="B490" s="122">
        <v>4</v>
      </c>
      <c r="C490" s="116" t="s">
        <v>157</v>
      </c>
      <c r="D490" s="109"/>
      <c r="E490" s="117"/>
      <c r="F490" s="123"/>
      <c r="G490" s="401"/>
      <c r="H490" s="401"/>
      <c r="I490" s="208">
        <v>6900000</v>
      </c>
      <c r="J490" s="132"/>
      <c r="K490" s="137" t="s">
        <v>78</v>
      </c>
      <c r="L490" s="209">
        <f>I490/I491*100</f>
        <v>78.484007461667957</v>
      </c>
      <c r="M490" s="210">
        <f t="shared" si="36"/>
        <v>0</v>
      </c>
      <c r="N490" s="211">
        <f t="shared" si="37"/>
        <v>0</v>
      </c>
      <c r="O490" s="211">
        <f t="shared" si="38"/>
        <v>0</v>
      </c>
      <c r="P490" s="214"/>
      <c r="Q490" s="215">
        <f t="shared" si="39"/>
        <v>0</v>
      </c>
      <c r="R490" s="160">
        <f t="shared" si="40"/>
        <v>6900000</v>
      </c>
    </row>
    <row r="491" spans="2:18" ht="21" thickBot="1">
      <c r="B491" s="363" t="s">
        <v>80</v>
      </c>
      <c r="C491" s="364"/>
      <c r="D491" s="364"/>
      <c r="E491" s="364"/>
      <c r="F491" s="364"/>
      <c r="G491" s="364"/>
      <c r="H491" s="365"/>
      <c r="I491" s="140">
        <f>SUM(I487:I490)</f>
        <v>8791600</v>
      </c>
      <c r="J491" s="141" t="s">
        <v>81</v>
      </c>
      <c r="K491" s="142"/>
      <c r="L491" s="143">
        <f>SUM(L487:L490)</f>
        <v>100</v>
      </c>
      <c r="M491" s="144"/>
      <c r="N491" s="144">
        <f>SUM(N487:N490)</f>
        <v>0</v>
      </c>
      <c r="O491" s="144">
        <f>SUM(O487:O490)</f>
        <v>0</v>
      </c>
      <c r="P491" s="145">
        <f>SUM(P487:P490)</f>
        <v>0</v>
      </c>
      <c r="Q491" s="163">
        <f>SUM(Q487:Q490)</f>
        <v>0</v>
      </c>
      <c r="R491" s="164">
        <f>SUM(R487:R490)</f>
        <v>8791600</v>
      </c>
    </row>
    <row r="492" spans="2:18" ht="15.75" thickTop="1">
      <c r="B492" s="109"/>
      <c r="C492" s="109"/>
      <c r="D492" s="109"/>
      <c r="E492" s="109"/>
      <c r="F492" s="108"/>
      <c r="G492" s="109"/>
      <c r="H492" s="109"/>
      <c r="I492" s="109"/>
      <c r="J492" s="109"/>
      <c r="K492" s="109"/>
      <c r="L492" s="109"/>
      <c r="M492" s="109"/>
      <c r="N492" s="109"/>
      <c r="O492" s="109"/>
      <c r="P492" s="109"/>
      <c r="Q492" s="109"/>
      <c r="R492" s="109"/>
    </row>
    <row r="493" spans="2:18">
      <c r="B493" s="109"/>
      <c r="C493" s="109"/>
      <c r="D493" s="109"/>
      <c r="E493" s="109"/>
      <c r="F493" s="108"/>
      <c r="G493" s="109"/>
      <c r="H493" s="109"/>
      <c r="I493" s="146"/>
      <c r="J493" s="109"/>
      <c r="K493" s="109"/>
      <c r="L493" s="109"/>
      <c r="M493" s="109"/>
      <c r="N493" s="109"/>
      <c r="O493" s="128"/>
      <c r="P493" s="128" t="str">
        <f>P466</f>
        <v>Polebunging, 28 Maret 2025</v>
      </c>
      <c r="Q493" s="109"/>
      <c r="R493" s="109"/>
    </row>
    <row r="494" spans="2:18">
      <c r="B494" s="109"/>
      <c r="C494" s="109"/>
      <c r="D494" s="109"/>
      <c r="E494" s="109"/>
      <c r="F494" s="108"/>
      <c r="G494" s="109"/>
      <c r="H494" s="109"/>
      <c r="I494" s="109"/>
      <c r="J494" s="109"/>
      <c r="K494" s="109"/>
      <c r="L494" s="109"/>
      <c r="M494" s="109"/>
      <c r="N494" s="109"/>
      <c r="O494" s="147"/>
      <c r="P494" s="147" t="s">
        <v>83</v>
      </c>
      <c r="Q494" s="109"/>
      <c r="R494" s="109"/>
    </row>
    <row r="495" spans="2:18">
      <c r="B495" s="109"/>
      <c r="C495" s="109"/>
      <c r="D495" s="109"/>
      <c r="E495" s="109"/>
      <c r="F495" s="108"/>
      <c r="G495" s="109"/>
      <c r="H495" s="109"/>
      <c r="I495" s="146"/>
      <c r="J495" s="109"/>
      <c r="K495" s="109"/>
      <c r="L495" s="109"/>
      <c r="M495" s="109"/>
      <c r="N495" s="109"/>
      <c r="O495" s="147"/>
      <c r="P495" s="147"/>
      <c r="Q495" s="109"/>
      <c r="R495" s="109"/>
    </row>
    <row r="496" spans="2:18">
      <c r="B496" s="109"/>
      <c r="C496" s="109"/>
      <c r="D496" s="109"/>
      <c r="E496" s="109"/>
      <c r="F496" s="108"/>
      <c r="G496" s="109"/>
      <c r="H496" s="109"/>
      <c r="I496" s="109"/>
      <c r="J496" s="109"/>
      <c r="K496" s="109"/>
      <c r="L496" s="109"/>
      <c r="M496" s="109"/>
      <c r="N496" s="109"/>
      <c r="O496" s="147"/>
      <c r="P496" s="147"/>
      <c r="Q496" s="109"/>
      <c r="R496" s="109"/>
    </row>
    <row r="497" spans="2:18">
      <c r="B497" s="109"/>
      <c r="C497" s="109"/>
      <c r="D497" s="109"/>
      <c r="E497" s="109"/>
      <c r="F497" s="108"/>
      <c r="G497" s="109"/>
      <c r="H497" s="109"/>
      <c r="I497" s="109"/>
      <c r="J497" s="109"/>
      <c r="K497" s="109"/>
      <c r="L497" s="109"/>
      <c r="M497" s="109"/>
      <c r="N497" s="109"/>
      <c r="O497" s="109"/>
      <c r="P497" s="109"/>
      <c r="Q497" s="109"/>
      <c r="R497" s="109"/>
    </row>
    <row r="498" spans="2:18">
      <c r="B498" s="109"/>
      <c r="C498" s="109"/>
      <c r="D498" s="109"/>
      <c r="E498" s="109"/>
      <c r="F498" s="108"/>
      <c r="G498" s="109"/>
      <c r="H498" s="109"/>
      <c r="I498" s="109"/>
      <c r="J498" s="109"/>
      <c r="K498" s="109"/>
      <c r="L498" s="109"/>
      <c r="M498" s="109"/>
      <c r="N498" s="109"/>
      <c r="O498" s="148"/>
      <c r="P498" s="148" t="s">
        <v>255</v>
      </c>
      <c r="Q498" s="109"/>
      <c r="R498" s="109"/>
    </row>
    <row r="499" spans="2:18">
      <c r="B499" s="109"/>
      <c r="C499" s="109"/>
      <c r="D499" s="109"/>
      <c r="E499" s="109"/>
      <c r="F499" s="108"/>
      <c r="G499" s="109"/>
      <c r="H499" s="109"/>
      <c r="I499" s="109"/>
      <c r="J499" s="109"/>
      <c r="K499" s="109"/>
      <c r="L499" s="109"/>
      <c r="M499" s="109"/>
      <c r="N499" s="109"/>
      <c r="O499" s="128"/>
      <c r="P499" s="277" t="s">
        <v>256</v>
      </c>
      <c r="Q499" s="109"/>
      <c r="R499" s="109"/>
    </row>
    <row r="500" spans="2:18">
      <c r="B500" s="105" t="s">
        <v>47</v>
      </c>
      <c r="C500" s="106"/>
      <c r="D500" s="106"/>
      <c r="E500" s="107"/>
      <c r="F500" s="108"/>
      <c r="G500" s="109"/>
      <c r="H500" s="109"/>
      <c r="I500" s="109"/>
      <c r="J500" s="109"/>
      <c r="K500" s="109"/>
      <c r="L500" s="109"/>
      <c r="M500" s="109"/>
      <c r="N500" s="109"/>
      <c r="O500" s="109"/>
      <c r="P500" s="109"/>
      <c r="Q500" s="109"/>
      <c r="R500" s="109"/>
    </row>
    <row r="501" spans="2:18">
      <c r="B501" s="110" t="s">
        <v>48</v>
      </c>
      <c r="C501" s="111"/>
      <c r="D501" s="111"/>
      <c r="E501" s="112"/>
      <c r="F501" s="108"/>
      <c r="G501" s="109"/>
      <c r="H501" s="109"/>
      <c r="I501" s="109"/>
      <c r="J501" s="109"/>
      <c r="K501" s="109"/>
      <c r="L501" s="109"/>
      <c r="M501" s="109"/>
      <c r="N501" s="109"/>
      <c r="O501" s="109"/>
      <c r="P501" s="109"/>
      <c r="Q501" s="109"/>
      <c r="R501" s="109"/>
    </row>
    <row r="502" spans="2:18" ht="16.5">
      <c r="B502" s="109"/>
      <c r="C502" s="109"/>
      <c r="D502" s="109"/>
      <c r="E502" s="109"/>
      <c r="F502" s="108"/>
      <c r="G502" s="109"/>
      <c r="H502" s="407" t="s">
        <v>49</v>
      </c>
      <c r="I502" s="407"/>
      <c r="J502" s="407"/>
      <c r="K502" s="407"/>
      <c r="L502" s="113"/>
      <c r="M502" s="113"/>
      <c r="N502" s="109"/>
      <c r="O502" s="109"/>
      <c r="P502" s="109"/>
      <c r="Q502" s="109"/>
      <c r="R502" s="109"/>
    </row>
    <row r="503" spans="2:18" ht="16.5">
      <c r="B503" s="109"/>
      <c r="C503" s="109"/>
      <c r="D503" s="109"/>
      <c r="E503" s="109"/>
      <c r="F503" s="108"/>
      <c r="G503" s="109"/>
      <c r="H503" s="407" t="s">
        <v>50</v>
      </c>
      <c r="I503" s="407"/>
      <c r="J503" s="407"/>
      <c r="K503" s="407"/>
      <c r="L503" s="113"/>
      <c r="M503" s="113"/>
      <c r="N503" s="109"/>
      <c r="O503" s="109"/>
      <c r="P503" s="109"/>
      <c r="Q503" s="109"/>
      <c r="R503" s="109"/>
    </row>
    <row r="504" spans="2:18" ht="16.5">
      <c r="B504" s="109"/>
      <c r="C504" s="109"/>
      <c r="D504" s="109"/>
      <c r="E504" s="109"/>
      <c r="F504" s="108"/>
      <c r="G504" s="109"/>
      <c r="H504" s="407" t="s">
        <v>247</v>
      </c>
      <c r="I504" s="407"/>
      <c r="J504" s="407"/>
      <c r="K504" s="407"/>
      <c r="L504" s="113"/>
      <c r="M504" s="113"/>
      <c r="N504" s="109"/>
      <c r="O504" s="109"/>
      <c r="P504" s="109"/>
      <c r="Q504" s="109"/>
      <c r="R504" s="109"/>
    </row>
    <row r="505" spans="2:18" ht="16.5">
      <c r="B505" s="114" t="s">
        <v>52</v>
      </c>
      <c r="C505" s="114"/>
      <c r="D505" s="115" t="s">
        <v>3</v>
      </c>
      <c r="E505" s="109" t="s">
        <v>53</v>
      </c>
      <c r="F505" s="108"/>
      <c r="G505" s="109"/>
      <c r="H505" s="113"/>
      <c r="I505" s="113"/>
      <c r="J505" s="113"/>
      <c r="K505" s="113"/>
      <c r="L505" s="113"/>
      <c r="M505" s="113"/>
      <c r="N505" s="114"/>
      <c r="O505" s="114"/>
      <c r="P505" s="109"/>
      <c r="Q505" s="109"/>
      <c r="R505" s="109"/>
    </row>
    <row r="506" spans="2:18" ht="16.5">
      <c r="B506" s="184" t="s">
        <v>54</v>
      </c>
      <c r="C506" s="114"/>
      <c r="D506" s="115" t="s">
        <v>3</v>
      </c>
      <c r="E506" s="109" t="s">
        <v>257</v>
      </c>
      <c r="F506" s="108"/>
      <c r="G506" s="109"/>
      <c r="H506" s="113"/>
      <c r="I506" s="113"/>
      <c r="J506" s="113"/>
      <c r="K506" s="113"/>
      <c r="L506" s="113"/>
      <c r="M506" s="113"/>
      <c r="N506" s="114"/>
      <c r="O506" s="114"/>
      <c r="P506" s="109"/>
      <c r="Q506" s="109"/>
      <c r="R506" s="109"/>
    </row>
    <row r="507" spans="2:18" ht="16.5">
      <c r="B507" s="184" t="s">
        <v>56</v>
      </c>
      <c r="C507" s="184"/>
      <c r="D507" s="185" t="s">
        <v>3</v>
      </c>
      <c r="E507" s="109" t="s">
        <v>258</v>
      </c>
      <c r="F507" s="207"/>
      <c r="G507" s="207"/>
      <c r="H507" s="207"/>
      <c r="I507" s="113"/>
      <c r="J507" s="113"/>
      <c r="K507" s="113"/>
      <c r="L507" s="113"/>
      <c r="M507" s="109"/>
      <c r="N507" s="109"/>
      <c r="O507" s="109"/>
      <c r="P507" s="114"/>
      <c r="Q507" s="114"/>
      <c r="R507" s="109"/>
    </row>
    <row r="508" spans="2:18">
      <c r="B508" s="114" t="s">
        <v>58</v>
      </c>
      <c r="C508" s="114"/>
      <c r="D508" s="115" t="s">
        <v>3</v>
      </c>
      <c r="E508" s="109" t="s">
        <v>59</v>
      </c>
      <c r="F508" s="108"/>
      <c r="G508" s="109"/>
      <c r="H508" s="109"/>
      <c r="I508" s="109"/>
      <c r="J508" s="109"/>
      <c r="K508" s="109"/>
      <c r="L508" s="109"/>
      <c r="M508" s="109"/>
      <c r="N508" s="109" t="str">
        <f>N481</f>
        <v>Keadaan Bulan Maret 2025</v>
      </c>
      <c r="O508" s="109"/>
      <c r="P508" s="109"/>
      <c r="Q508" s="109"/>
      <c r="R508" s="109"/>
    </row>
    <row r="509" spans="2:18" ht="15.75" thickBot="1">
      <c r="B509" s="114"/>
      <c r="C509" s="114"/>
      <c r="D509" s="114"/>
      <c r="E509" s="109"/>
      <c r="F509" s="108"/>
      <c r="G509" s="109"/>
      <c r="H509" s="109"/>
      <c r="I509" s="109"/>
      <c r="J509" s="109"/>
      <c r="K509" s="109"/>
      <c r="L509" s="109"/>
      <c r="M509" s="109"/>
      <c r="N509" s="109"/>
      <c r="O509" s="109"/>
      <c r="P509" s="108"/>
      <c r="Q509" s="108"/>
      <c r="R509" s="109"/>
    </row>
    <row r="510" spans="2:18" ht="15.75" thickTop="1">
      <c r="B510" s="371" t="s">
        <v>61</v>
      </c>
      <c r="C510" s="386" t="s">
        <v>62</v>
      </c>
      <c r="D510" s="387"/>
      <c r="E510" s="388"/>
      <c r="F510" s="442" t="s">
        <v>63</v>
      </c>
      <c r="G510" s="374" t="s">
        <v>64</v>
      </c>
      <c r="H510" s="375"/>
      <c r="I510" s="349" t="s">
        <v>65</v>
      </c>
      <c r="J510" s="349" t="s">
        <v>66</v>
      </c>
      <c r="K510" s="349" t="s">
        <v>67</v>
      </c>
      <c r="L510" s="349" t="s">
        <v>68</v>
      </c>
      <c r="M510" s="408" t="s">
        <v>69</v>
      </c>
      <c r="N510" s="409"/>
      <c r="O510" s="408" t="s">
        <v>70</v>
      </c>
      <c r="P510" s="410"/>
      <c r="Q510" s="410"/>
      <c r="R510" s="449" t="s">
        <v>71</v>
      </c>
    </row>
    <row r="511" spans="2:18">
      <c r="B511" s="372"/>
      <c r="C511" s="389"/>
      <c r="D511" s="390"/>
      <c r="E511" s="391"/>
      <c r="F511" s="443"/>
      <c r="G511" s="347" t="s">
        <v>72</v>
      </c>
      <c r="H511" s="347" t="s">
        <v>73</v>
      </c>
      <c r="I511" s="411"/>
      <c r="J511" s="347"/>
      <c r="K511" s="347"/>
      <c r="L511" s="350"/>
      <c r="M511" s="347" t="s">
        <v>16</v>
      </c>
      <c r="N511" s="352" t="s">
        <v>15</v>
      </c>
      <c r="O511" s="352" t="s">
        <v>16</v>
      </c>
      <c r="P511" s="342" t="s">
        <v>15</v>
      </c>
      <c r="Q511" s="343"/>
      <c r="R511" s="450"/>
    </row>
    <row r="512" spans="2:18">
      <c r="B512" s="373"/>
      <c r="C512" s="392"/>
      <c r="D512" s="393"/>
      <c r="E512" s="394"/>
      <c r="F512" s="444"/>
      <c r="G512" s="348"/>
      <c r="H512" s="348"/>
      <c r="I512" s="412"/>
      <c r="J512" s="348"/>
      <c r="K512" s="348"/>
      <c r="L512" s="351"/>
      <c r="M512" s="412"/>
      <c r="N512" s="348"/>
      <c r="O512" s="348"/>
      <c r="P512" s="130" t="s">
        <v>74</v>
      </c>
      <c r="Q512" s="157" t="s">
        <v>18</v>
      </c>
      <c r="R512" s="450"/>
    </row>
    <row r="513" spans="2:19">
      <c r="B513" s="118">
        <v>1</v>
      </c>
      <c r="C513" s="344">
        <v>2</v>
      </c>
      <c r="D513" s="345"/>
      <c r="E513" s="346"/>
      <c r="F513" s="120">
        <v>3</v>
      </c>
      <c r="G513" s="121">
        <v>4</v>
      </c>
      <c r="H513" s="121">
        <v>5</v>
      </c>
      <c r="I513" s="121">
        <v>6</v>
      </c>
      <c r="J513" s="121">
        <v>7</v>
      </c>
      <c r="K513" s="121">
        <v>8</v>
      </c>
      <c r="L513" s="121">
        <v>9</v>
      </c>
      <c r="M513" s="121">
        <v>10</v>
      </c>
      <c r="N513" s="121">
        <v>11</v>
      </c>
      <c r="O513" s="121">
        <v>12</v>
      </c>
      <c r="P513" s="121">
        <v>13</v>
      </c>
      <c r="Q513" s="119">
        <v>14</v>
      </c>
      <c r="R513" s="158">
        <v>15</v>
      </c>
    </row>
    <row r="514" spans="2:19">
      <c r="B514" s="167">
        <v>2</v>
      </c>
      <c r="C514" s="109" t="s">
        <v>87</v>
      </c>
      <c r="D514" s="168"/>
      <c r="E514" s="169"/>
      <c r="F514" s="123"/>
      <c r="G514" s="401"/>
      <c r="H514" s="401"/>
      <c r="I514" s="208">
        <v>954000</v>
      </c>
      <c r="J514" s="212"/>
      <c r="K514" s="137" t="s">
        <v>78</v>
      </c>
      <c r="L514" s="209">
        <f>I514/I517*100</f>
        <v>15.603532875368009</v>
      </c>
      <c r="M514" s="210">
        <f t="shared" ref="M514:M516" si="41">P514/I514*100</f>
        <v>0</v>
      </c>
      <c r="N514" s="211">
        <f t="shared" ref="N514:N516" si="42">P514/I514</f>
        <v>0</v>
      </c>
      <c r="O514" s="211">
        <f t="shared" ref="O514:O516" si="43">L514*M514/100</f>
        <v>0</v>
      </c>
      <c r="P514" s="208"/>
      <c r="Q514" s="215">
        <f t="shared" ref="Q514:Q516" si="44">L514*M514/100</f>
        <v>0</v>
      </c>
      <c r="R514" s="160">
        <f t="shared" ref="R514:R516" si="45">I514-P514</f>
        <v>954000</v>
      </c>
    </row>
    <row r="515" spans="2:19">
      <c r="B515" s="122">
        <v>3</v>
      </c>
      <c r="C515" s="116" t="s">
        <v>259</v>
      </c>
      <c r="D515" s="109"/>
      <c r="E515" s="117"/>
      <c r="F515" s="123"/>
      <c r="G515" s="401"/>
      <c r="H515" s="401"/>
      <c r="I515" s="208">
        <v>2760000</v>
      </c>
      <c r="J515" s="212"/>
      <c r="K515" s="137" t="s">
        <v>78</v>
      </c>
      <c r="L515" s="213">
        <f>I515/I517*100</f>
        <v>45.142296368989207</v>
      </c>
      <c r="M515" s="210">
        <f t="shared" si="41"/>
        <v>0</v>
      </c>
      <c r="N515" s="211">
        <f t="shared" si="42"/>
        <v>0</v>
      </c>
      <c r="O515" s="211">
        <f t="shared" si="43"/>
        <v>0</v>
      </c>
      <c r="P515" s="208"/>
      <c r="Q515" s="215">
        <f t="shared" si="44"/>
        <v>0</v>
      </c>
      <c r="R515" s="160">
        <f t="shared" si="45"/>
        <v>2760000</v>
      </c>
    </row>
    <row r="516" spans="2:19">
      <c r="B516" s="122">
        <v>4</v>
      </c>
      <c r="C516" s="116" t="s">
        <v>260</v>
      </c>
      <c r="D516" s="109"/>
      <c r="E516" s="117"/>
      <c r="F516" s="123"/>
      <c r="G516" s="401"/>
      <c r="H516" s="401"/>
      <c r="I516" s="208">
        <v>2400000</v>
      </c>
      <c r="J516" s="132"/>
      <c r="K516" s="137" t="s">
        <v>78</v>
      </c>
      <c r="L516" s="209">
        <f>I516/I517*100</f>
        <v>39.254170755642789</v>
      </c>
      <c r="M516" s="210">
        <f t="shared" si="41"/>
        <v>0</v>
      </c>
      <c r="N516" s="211">
        <f t="shared" si="42"/>
        <v>0</v>
      </c>
      <c r="O516" s="211">
        <f t="shared" si="43"/>
        <v>0</v>
      </c>
      <c r="P516" s="214"/>
      <c r="Q516" s="215">
        <f t="shared" si="44"/>
        <v>0</v>
      </c>
      <c r="R516" s="160">
        <f t="shared" si="45"/>
        <v>2400000</v>
      </c>
    </row>
    <row r="517" spans="2:19" ht="21" thickBot="1">
      <c r="B517" s="363" t="s">
        <v>80</v>
      </c>
      <c r="C517" s="364"/>
      <c r="D517" s="364"/>
      <c r="E517" s="364"/>
      <c r="F517" s="364"/>
      <c r="G517" s="364"/>
      <c r="H517" s="365"/>
      <c r="I517" s="140">
        <f>SUM(I514:I516)</f>
        <v>6114000</v>
      </c>
      <c r="J517" s="141" t="s">
        <v>81</v>
      </c>
      <c r="K517" s="142"/>
      <c r="L517" s="143">
        <f>SUM(L514:L516)</f>
        <v>100</v>
      </c>
      <c r="M517" s="144"/>
      <c r="N517" s="144">
        <f>SUM(N514:N516)</f>
        <v>0</v>
      </c>
      <c r="O517" s="144">
        <f>SUM(O514:O516)</f>
        <v>0</v>
      </c>
      <c r="P517" s="145">
        <f>SUM(P514:P516)</f>
        <v>0</v>
      </c>
      <c r="Q517" s="163">
        <f>SUM(Q514:Q516)</f>
        <v>0</v>
      </c>
      <c r="R517" s="164">
        <f>SUM(R514:R516)</f>
        <v>6114000</v>
      </c>
    </row>
    <row r="518" spans="2:19" ht="15.75" thickTop="1">
      <c r="B518" s="109"/>
      <c r="C518" s="109"/>
      <c r="D518" s="109"/>
      <c r="E518" s="109"/>
      <c r="F518" s="108"/>
      <c r="G518" s="109"/>
      <c r="H518" s="109"/>
      <c r="I518" s="109"/>
      <c r="J518" s="109"/>
      <c r="K518" s="109"/>
      <c r="L518" s="109"/>
      <c r="M518" s="109"/>
      <c r="N518" s="109"/>
      <c r="O518" s="109"/>
      <c r="P518" s="109"/>
      <c r="Q518" s="109"/>
      <c r="R518" s="109"/>
    </row>
    <row r="519" spans="2:19">
      <c r="B519" s="109"/>
      <c r="C519" s="109"/>
      <c r="D519" s="109"/>
      <c r="E519" s="109"/>
      <c r="F519" s="108"/>
      <c r="G519" s="109"/>
      <c r="H519" s="109"/>
      <c r="I519" s="146"/>
      <c r="J519" s="109"/>
      <c r="K519" s="109"/>
      <c r="L519" s="109"/>
      <c r="M519" s="109"/>
      <c r="N519" s="109"/>
      <c r="O519" s="128"/>
      <c r="P519" s="128" t="str">
        <f>P493</f>
        <v>Polebunging, 28 Maret 2025</v>
      </c>
      <c r="Q519" s="109"/>
      <c r="R519" s="109"/>
    </row>
    <row r="520" spans="2:19">
      <c r="B520" s="109"/>
      <c r="C520" s="109"/>
      <c r="D520" s="109"/>
      <c r="E520" s="109"/>
      <c r="F520" s="108"/>
      <c r="G520" s="109"/>
      <c r="H520" s="109"/>
      <c r="I520" s="109"/>
      <c r="J520" s="109"/>
      <c r="K520" s="109"/>
      <c r="L520" s="109"/>
      <c r="M520" s="109"/>
      <c r="N520" s="109"/>
      <c r="O520" s="147"/>
      <c r="P520" s="147" t="s">
        <v>83</v>
      </c>
      <c r="Q520" s="109"/>
      <c r="R520" s="109"/>
    </row>
    <row r="521" spans="2:19">
      <c r="B521" s="109"/>
      <c r="C521" s="109"/>
      <c r="D521" s="109"/>
      <c r="E521" s="109"/>
      <c r="F521" s="108"/>
      <c r="G521" s="109"/>
      <c r="H521" s="109"/>
      <c r="I521" s="146"/>
      <c r="J521" s="109"/>
      <c r="K521" s="109"/>
      <c r="L521" s="109"/>
      <c r="M521" s="109"/>
      <c r="N521" s="109"/>
      <c r="O521" s="147"/>
      <c r="P521" s="147"/>
      <c r="Q521" s="109"/>
      <c r="R521" s="109"/>
    </row>
    <row r="522" spans="2:19">
      <c r="B522" s="109"/>
      <c r="C522" s="109"/>
      <c r="D522" s="109"/>
      <c r="E522" s="109"/>
      <c r="F522" s="108"/>
      <c r="G522" s="109"/>
      <c r="H522" s="109"/>
      <c r="I522" s="109"/>
      <c r="J522" s="109"/>
      <c r="K522" s="109"/>
      <c r="L522" s="109"/>
      <c r="M522" s="109"/>
      <c r="N522" s="109"/>
      <c r="O522" s="147"/>
      <c r="P522" s="147"/>
      <c r="Q522" s="109"/>
      <c r="R522" s="109"/>
    </row>
    <row r="523" spans="2:19">
      <c r="B523" s="109"/>
      <c r="C523" s="109"/>
      <c r="D523" s="109"/>
      <c r="E523" s="109"/>
      <c r="F523" s="108"/>
      <c r="G523" s="109"/>
      <c r="H523" s="109"/>
      <c r="I523" s="109"/>
      <c r="J523" s="109"/>
      <c r="K523" s="109"/>
      <c r="L523" s="109"/>
      <c r="M523" s="109"/>
      <c r="N523" s="109"/>
      <c r="O523" s="109"/>
      <c r="P523" s="109"/>
      <c r="Q523" s="109"/>
      <c r="R523" s="109"/>
    </row>
    <row r="524" spans="2:19">
      <c r="B524" s="109"/>
      <c r="C524" s="109"/>
      <c r="D524" s="109"/>
      <c r="E524" s="109"/>
      <c r="F524" s="108"/>
      <c r="G524" s="109"/>
      <c r="H524" s="109"/>
      <c r="I524" s="109"/>
      <c r="J524" s="109"/>
      <c r="K524" s="109"/>
      <c r="L524" s="109"/>
      <c r="M524" s="109"/>
      <c r="N524" s="109"/>
      <c r="O524" s="148"/>
      <c r="P524" s="148" t="str">
        <f>P412</f>
        <v>NUR KAMAR, S.Kel</v>
      </c>
      <c r="Q524" s="109"/>
      <c r="R524" s="109"/>
    </row>
    <row r="525" spans="2:19">
      <c r="B525" s="109"/>
      <c r="C525" s="109"/>
      <c r="D525" s="109"/>
      <c r="E525" s="109"/>
      <c r="F525" s="108"/>
      <c r="G525" s="109"/>
      <c r="H525" s="109"/>
      <c r="I525" s="109"/>
      <c r="J525" s="109"/>
      <c r="K525" s="109"/>
      <c r="L525" s="109"/>
      <c r="M525" s="109"/>
      <c r="N525" s="109"/>
      <c r="O525" s="128"/>
      <c r="P525" s="277" t="str">
        <f>P413</f>
        <v>Nip. 19800222 201101 1 006</v>
      </c>
      <c r="Q525" s="109"/>
      <c r="R525" s="109"/>
    </row>
    <row r="526" spans="2:19">
      <c r="B526" s="109"/>
      <c r="C526" s="109"/>
      <c r="D526" s="109"/>
      <c r="E526" s="109"/>
      <c r="F526" s="108"/>
      <c r="G526" s="109"/>
      <c r="H526" s="109"/>
      <c r="I526" s="109"/>
      <c r="J526" s="109"/>
      <c r="K526" s="109"/>
      <c r="L526" s="109"/>
      <c r="M526" s="109"/>
      <c r="N526" s="109"/>
      <c r="O526" s="128"/>
      <c r="P526" s="277"/>
      <c r="Q526" s="109"/>
      <c r="R526" s="109"/>
    </row>
    <row r="527" spans="2:19">
      <c r="B527" s="109"/>
      <c r="C527" s="109"/>
      <c r="D527" s="109"/>
      <c r="E527" s="109"/>
      <c r="F527" s="108"/>
      <c r="G527" s="109"/>
      <c r="H527" s="109"/>
      <c r="I527" s="109"/>
      <c r="J527" s="109"/>
      <c r="K527" s="109"/>
      <c r="L527" s="109"/>
      <c r="M527" s="109"/>
      <c r="N527" s="109"/>
      <c r="O527" s="128"/>
      <c r="P527" s="277"/>
      <c r="Q527" s="109"/>
      <c r="R527" s="109"/>
    </row>
    <row r="528" spans="2:19">
      <c r="B528" s="105" t="s">
        <v>47</v>
      </c>
      <c r="C528" s="106"/>
      <c r="D528" s="106"/>
      <c r="E528" s="107"/>
      <c r="F528" s="108"/>
      <c r="G528" s="109"/>
      <c r="H528" s="109"/>
      <c r="I528" s="109"/>
      <c r="J528" s="109"/>
      <c r="K528" s="109"/>
      <c r="L528" s="109"/>
      <c r="M528" s="109"/>
      <c r="N528" s="109"/>
      <c r="O528" s="109"/>
      <c r="P528" s="109"/>
      <c r="Q528" s="109"/>
      <c r="R528" s="109"/>
      <c r="S528" s="109"/>
    </row>
    <row r="529" spans="2:19">
      <c r="B529" s="110" t="s">
        <v>48</v>
      </c>
      <c r="C529" s="111"/>
      <c r="D529" s="111"/>
      <c r="E529" s="112"/>
      <c r="F529" s="108"/>
      <c r="G529" s="109"/>
      <c r="H529" s="109"/>
      <c r="I529" s="109"/>
      <c r="J529" s="109"/>
      <c r="K529" s="109"/>
      <c r="L529" s="109"/>
      <c r="M529" s="109"/>
      <c r="N529" s="109"/>
      <c r="O529" s="109"/>
      <c r="P529" s="109"/>
      <c r="Q529" s="109"/>
      <c r="R529" s="109"/>
      <c r="S529" s="109"/>
    </row>
    <row r="530" spans="2:19" ht="16.5">
      <c r="B530" s="109"/>
      <c r="C530" s="109"/>
      <c r="D530" s="109"/>
      <c r="E530" s="109"/>
      <c r="F530" s="108"/>
      <c r="G530" s="109"/>
      <c r="H530" s="407" t="s">
        <v>49</v>
      </c>
      <c r="I530" s="407"/>
      <c r="J530" s="407"/>
      <c r="K530" s="407"/>
      <c r="L530" s="113"/>
      <c r="M530" s="113"/>
      <c r="N530" s="109"/>
      <c r="O530" s="109"/>
      <c r="P530" s="109"/>
      <c r="Q530" s="109"/>
      <c r="R530" s="109"/>
    </row>
    <row r="531" spans="2:19" ht="16.5">
      <c r="B531" s="109"/>
      <c r="C531" s="109"/>
      <c r="D531" s="109"/>
      <c r="E531" s="109"/>
      <c r="F531" s="108"/>
      <c r="G531" s="109"/>
      <c r="H531" s="407" t="s">
        <v>50</v>
      </c>
      <c r="I531" s="407"/>
      <c r="J531" s="407"/>
      <c r="K531" s="407"/>
      <c r="L531" s="113"/>
      <c r="M531" s="113"/>
      <c r="N531" s="109"/>
      <c r="O531" s="109"/>
      <c r="P531" s="109"/>
      <c r="Q531" s="109"/>
      <c r="R531" s="109"/>
    </row>
    <row r="532" spans="2:19" ht="16.5">
      <c r="B532" s="109"/>
      <c r="C532" s="109"/>
      <c r="D532" s="109"/>
      <c r="E532" s="109"/>
      <c r="F532" s="108"/>
      <c r="G532" s="109"/>
      <c r="H532" s="407" t="str">
        <f>H477</f>
        <v>TAHUN ANGGARAN 2025</v>
      </c>
      <c r="I532" s="407"/>
      <c r="J532" s="407"/>
      <c r="K532" s="407"/>
      <c r="L532" s="113"/>
      <c r="M532" s="113"/>
      <c r="N532" s="109"/>
      <c r="O532" s="109"/>
      <c r="P532" s="109"/>
      <c r="Q532" s="109"/>
      <c r="R532" s="109"/>
    </row>
    <row r="533" spans="2:19" ht="16.5">
      <c r="B533" s="114" t="s">
        <v>52</v>
      </c>
      <c r="C533" s="114"/>
      <c r="D533" s="115" t="s">
        <v>3</v>
      </c>
      <c r="E533" s="109" t="s">
        <v>53</v>
      </c>
      <c r="F533" s="108"/>
      <c r="G533" s="109"/>
      <c r="H533" s="113"/>
      <c r="I533" s="113"/>
      <c r="J533" s="113"/>
      <c r="K533" s="113"/>
      <c r="L533" s="113"/>
      <c r="M533" s="113"/>
      <c r="N533" s="114"/>
      <c r="O533" s="114"/>
      <c r="P533" s="109"/>
      <c r="Q533" s="109"/>
      <c r="R533" s="109"/>
    </row>
    <row r="534" spans="2:19" ht="16.5">
      <c r="B534" s="184" t="s">
        <v>54</v>
      </c>
      <c r="C534" s="114"/>
      <c r="D534" s="115" t="s">
        <v>3</v>
      </c>
      <c r="E534" s="109" t="s">
        <v>158</v>
      </c>
      <c r="F534" s="108"/>
      <c r="G534" s="109"/>
      <c r="H534" s="113"/>
      <c r="I534" s="113"/>
      <c r="J534" s="113"/>
      <c r="K534" s="113"/>
      <c r="L534" s="113"/>
      <c r="M534" s="113"/>
      <c r="N534" s="114"/>
      <c r="O534" s="114"/>
      <c r="P534" s="109"/>
      <c r="Q534" s="109"/>
      <c r="R534" s="109"/>
    </row>
    <row r="535" spans="2:19" ht="53.25" customHeight="1">
      <c r="B535" s="184" t="s">
        <v>56</v>
      </c>
      <c r="C535" s="184"/>
      <c r="D535" s="185" t="s">
        <v>3</v>
      </c>
      <c r="E535" s="298" t="s">
        <v>159</v>
      </c>
      <c r="F535" s="207"/>
      <c r="G535" s="207"/>
      <c r="H535" s="207"/>
      <c r="I535" s="113"/>
      <c r="J535" s="113"/>
      <c r="K535" s="113"/>
      <c r="L535" s="113"/>
      <c r="M535" s="109"/>
      <c r="N535" s="109"/>
      <c r="O535" s="109"/>
      <c r="P535" s="114"/>
      <c r="Q535" s="114"/>
      <c r="R535" s="109"/>
    </row>
    <row r="536" spans="2:19">
      <c r="B536" s="114" t="s">
        <v>58</v>
      </c>
      <c r="C536" s="114"/>
      <c r="D536" s="115" t="s">
        <v>3</v>
      </c>
      <c r="E536" s="109" t="s">
        <v>59</v>
      </c>
      <c r="F536" s="108"/>
      <c r="G536" s="109"/>
      <c r="H536" s="109"/>
      <c r="I536" s="109"/>
      <c r="J536" s="109"/>
      <c r="K536" s="109"/>
      <c r="L536" s="109"/>
      <c r="M536" s="109"/>
      <c r="N536" s="109" t="str">
        <f>N323</f>
        <v>Keadaan Bulan Maret 2025</v>
      </c>
      <c r="O536" s="109"/>
      <c r="P536" s="109"/>
      <c r="Q536" s="109"/>
      <c r="R536" s="109"/>
    </row>
    <row r="537" spans="2:19" ht="15.75" thickBot="1">
      <c r="B537" s="114"/>
      <c r="C537" s="114"/>
      <c r="D537" s="114"/>
      <c r="E537" s="109"/>
      <c r="F537" s="108"/>
      <c r="G537" s="109"/>
      <c r="H537" s="109"/>
      <c r="I537" s="109"/>
      <c r="J537" s="109"/>
      <c r="K537" s="109"/>
      <c r="L537" s="109"/>
      <c r="M537" s="109"/>
      <c r="N537" s="109"/>
      <c r="O537" s="109"/>
      <c r="P537" s="108"/>
      <c r="Q537" s="108"/>
      <c r="R537" s="109"/>
    </row>
    <row r="538" spans="2:19" ht="42" customHeight="1" thickTop="1">
      <c r="B538" s="371" t="s">
        <v>61</v>
      </c>
      <c r="C538" s="386" t="s">
        <v>62</v>
      </c>
      <c r="D538" s="387"/>
      <c r="E538" s="388"/>
      <c r="F538" s="442" t="s">
        <v>63</v>
      </c>
      <c r="G538" s="374" t="s">
        <v>64</v>
      </c>
      <c r="H538" s="375"/>
      <c r="I538" s="349" t="s">
        <v>65</v>
      </c>
      <c r="J538" s="349" t="s">
        <v>66</v>
      </c>
      <c r="K538" s="349" t="s">
        <v>67</v>
      </c>
      <c r="L538" s="349" t="s">
        <v>68</v>
      </c>
      <c r="M538" s="408" t="s">
        <v>69</v>
      </c>
      <c r="N538" s="409"/>
      <c r="O538" s="408" t="s">
        <v>70</v>
      </c>
      <c r="P538" s="410"/>
      <c r="Q538" s="410"/>
      <c r="R538" s="449" t="s">
        <v>71</v>
      </c>
    </row>
    <row r="539" spans="2:19">
      <c r="B539" s="372"/>
      <c r="C539" s="389"/>
      <c r="D539" s="390"/>
      <c r="E539" s="391"/>
      <c r="F539" s="443"/>
      <c r="G539" s="347" t="s">
        <v>72</v>
      </c>
      <c r="H539" s="347" t="s">
        <v>73</v>
      </c>
      <c r="I539" s="411"/>
      <c r="J539" s="347"/>
      <c r="K539" s="347"/>
      <c r="L539" s="350"/>
      <c r="M539" s="347" t="s">
        <v>16</v>
      </c>
      <c r="N539" s="352" t="s">
        <v>15</v>
      </c>
      <c r="O539" s="352" t="s">
        <v>16</v>
      </c>
      <c r="P539" s="342" t="s">
        <v>15</v>
      </c>
      <c r="Q539" s="343"/>
      <c r="R539" s="450"/>
    </row>
    <row r="540" spans="2:19">
      <c r="B540" s="373"/>
      <c r="C540" s="392"/>
      <c r="D540" s="393"/>
      <c r="E540" s="394"/>
      <c r="F540" s="444"/>
      <c r="G540" s="348"/>
      <c r="H540" s="348"/>
      <c r="I540" s="412"/>
      <c r="J540" s="348"/>
      <c r="K540" s="348"/>
      <c r="L540" s="351"/>
      <c r="M540" s="412"/>
      <c r="N540" s="348"/>
      <c r="O540" s="348"/>
      <c r="P540" s="130" t="s">
        <v>74</v>
      </c>
      <c r="Q540" s="157" t="s">
        <v>18</v>
      </c>
      <c r="R540" s="450"/>
    </row>
    <row r="541" spans="2:19">
      <c r="B541" s="118">
        <v>1</v>
      </c>
      <c r="C541" s="344">
        <v>2</v>
      </c>
      <c r="D541" s="345"/>
      <c r="E541" s="346"/>
      <c r="F541" s="120">
        <v>3</v>
      </c>
      <c r="G541" s="121">
        <v>4</v>
      </c>
      <c r="H541" s="121">
        <v>5</v>
      </c>
      <c r="I541" s="121">
        <v>6</v>
      </c>
      <c r="J541" s="121">
        <v>7</v>
      </c>
      <c r="K541" s="121">
        <v>8</v>
      </c>
      <c r="L541" s="121">
        <v>9</v>
      </c>
      <c r="M541" s="121">
        <v>10</v>
      </c>
      <c r="N541" s="121">
        <v>11</v>
      </c>
      <c r="O541" s="121">
        <v>12</v>
      </c>
      <c r="P541" s="121">
        <v>13</v>
      </c>
      <c r="Q541" s="119">
        <v>14</v>
      </c>
      <c r="R541" s="158">
        <v>15</v>
      </c>
    </row>
    <row r="542" spans="2:19">
      <c r="B542" s="167">
        <v>1</v>
      </c>
      <c r="C542" s="437" t="s">
        <v>75</v>
      </c>
      <c r="D542" s="438"/>
      <c r="E542" s="439"/>
      <c r="F542" s="123"/>
      <c r="G542" s="358" t="s">
        <v>76</v>
      </c>
      <c r="H542" s="358" t="s">
        <v>77</v>
      </c>
      <c r="I542" s="208">
        <v>522500</v>
      </c>
      <c r="J542" s="132" t="s">
        <v>78</v>
      </c>
      <c r="K542" s="133" t="s">
        <v>78</v>
      </c>
      <c r="L542" s="209">
        <f>I542/I547*100</f>
        <v>5.3395329824740694</v>
      </c>
      <c r="M542" s="210">
        <f t="shared" ref="M542:M546" si="46">P542/I542*100</f>
        <v>0</v>
      </c>
      <c r="N542" s="211">
        <f t="shared" ref="N542:N546" si="47">P542/I542</f>
        <v>0</v>
      </c>
      <c r="O542" s="211">
        <f t="shared" ref="O542:O546" si="48">L542*M542/100</f>
        <v>0</v>
      </c>
      <c r="P542" s="208"/>
      <c r="Q542" s="215">
        <f t="shared" ref="Q542:Q546" si="49">L542*M542/100</f>
        <v>0</v>
      </c>
      <c r="R542" s="160">
        <f t="shared" ref="R542:R546" si="50">I542-P542</f>
        <v>522500</v>
      </c>
    </row>
    <row r="543" spans="2:19">
      <c r="B543" s="122">
        <v>2</v>
      </c>
      <c r="C543" s="116" t="s">
        <v>87</v>
      </c>
      <c r="D543" s="109"/>
      <c r="E543" s="117"/>
      <c r="F543" s="123"/>
      <c r="G543" s="401"/>
      <c r="H543" s="401"/>
      <c r="I543" s="208">
        <v>636000</v>
      </c>
      <c r="J543" s="212"/>
      <c r="K543" s="137" t="s">
        <v>78</v>
      </c>
      <c r="L543" s="213">
        <f>I543/I547*100</f>
        <v>6.4994123958918806</v>
      </c>
      <c r="M543" s="210">
        <f t="shared" si="46"/>
        <v>0</v>
      </c>
      <c r="N543" s="211">
        <f t="shared" si="47"/>
        <v>0</v>
      </c>
      <c r="O543" s="211">
        <f t="shared" si="48"/>
        <v>0</v>
      </c>
      <c r="P543" s="208"/>
      <c r="Q543" s="215">
        <f t="shared" si="49"/>
        <v>0</v>
      </c>
      <c r="R543" s="160">
        <f t="shared" si="50"/>
        <v>636000</v>
      </c>
    </row>
    <row r="544" spans="2:19">
      <c r="B544" s="167">
        <v>3</v>
      </c>
      <c r="C544" s="116" t="s">
        <v>88</v>
      </c>
      <c r="D544" s="109"/>
      <c r="E544" s="117"/>
      <c r="F544" s="123"/>
      <c r="G544" s="401"/>
      <c r="H544" s="401"/>
      <c r="I544" s="208">
        <v>452000</v>
      </c>
      <c r="J544" s="132"/>
      <c r="K544" s="137" t="s">
        <v>78</v>
      </c>
      <c r="L544" s="209">
        <f>I544/I547*100</f>
        <v>4.6190792499105822</v>
      </c>
      <c r="M544" s="210">
        <f t="shared" si="46"/>
        <v>0</v>
      </c>
      <c r="N544" s="211">
        <f t="shared" si="47"/>
        <v>0</v>
      </c>
      <c r="O544" s="211">
        <f t="shared" si="48"/>
        <v>0</v>
      </c>
      <c r="P544" s="208"/>
      <c r="Q544" s="215">
        <f t="shared" si="49"/>
        <v>0</v>
      </c>
      <c r="R544" s="160">
        <f t="shared" si="50"/>
        <v>452000</v>
      </c>
    </row>
    <row r="545" spans="2:18">
      <c r="B545" s="167">
        <v>5</v>
      </c>
      <c r="C545" s="116" t="s">
        <v>79</v>
      </c>
      <c r="D545" s="109"/>
      <c r="E545" s="117"/>
      <c r="F545" s="123"/>
      <c r="G545" s="401"/>
      <c r="H545" s="401"/>
      <c r="I545" s="208">
        <v>5175000</v>
      </c>
      <c r="J545" s="132"/>
      <c r="K545" s="137"/>
      <c r="L545" s="209">
        <f>I545/I547*100</f>
        <v>52.884369730724032</v>
      </c>
      <c r="M545" s="210">
        <f t="shared" si="46"/>
        <v>0</v>
      </c>
      <c r="N545" s="211">
        <f t="shared" si="47"/>
        <v>0</v>
      </c>
      <c r="O545" s="211">
        <f t="shared" si="48"/>
        <v>0</v>
      </c>
      <c r="P545" s="208"/>
      <c r="Q545" s="215">
        <f t="shared" si="49"/>
        <v>0</v>
      </c>
      <c r="R545" s="160">
        <f t="shared" si="50"/>
        <v>5175000</v>
      </c>
    </row>
    <row r="546" spans="2:18">
      <c r="B546" s="167">
        <v>6</v>
      </c>
      <c r="C546" s="116" t="s">
        <v>89</v>
      </c>
      <c r="D546" s="109"/>
      <c r="E546" s="117"/>
      <c r="F546" s="123"/>
      <c r="G546" s="401"/>
      <c r="H546" s="401"/>
      <c r="I546" s="131">
        <v>3000000</v>
      </c>
      <c r="J546" s="132"/>
      <c r="K546" s="137"/>
      <c r="L546" s="209">
        <f>I546/I547*100</f>
        <v>30.657605640999435</v>
      </c>
      <c r="M546" s="210">
        <f t="shared" si="46"/>
        <v>0</v>
      </c>
      <c r="N546" s="211">
        <f t="shared" si="47"/>
        <v>0</v>
      </c>
      <c r="O546" s="211">
        <f t="shared" si="48"/>
        <v>0</v>
      </c>
      <c r="P546" s="214"/>
      <c r="Q546" s="215">
        <f t="shared" si="49"/>
        <v>0</v>
      </c>
      <c r="R546" s="160">
        <f t="shared" si="50"/>
        <v>3000000</v>
      </c>
    </row>
    <row r="547" spans="2:18" ht="21" thickBot="1">
      <c r="B547" s="363" t="s">
        <v>80</v>
      </c>
      <c r="C547" s="364"/>
      <c r="D547" s="364"/>
      <c r="E547" s="364"/>
      <c r="F547" s="364"/>
      <c r="G547" s="364"/>
      <c r="H547" s="365"/>
      <c r="I547" s="140">
        <f>SUM(I542:I546)</f>
        <v>9785500</v>
      </c>
      <c r="J547" s="141" t="s">
        <v>81</v>
      </c>
      <c r="K547" s="142"/>
      <c r="L547" s="143">
        <f>SUM(L542:L546)</f>
        <v>100</v>
      </c>
      <c r="M547" s="144"/>
      <c r="N547" s="144">
        <f>SUM(N542:N546)</f>
        <v>0</v>
      </c>
      <c r="O547" s="144">
        <f>SUM(O542:O546)</f>
        <v>0</v>
      </c>
      <c r="P547" s="145">
        <f>SUM(P542:P546)</f>
        <v>0</v>
      </c>
      <c r="Q547" s="163">
        <f>SUM(Q542:Q546)</f>
        <v>0</v>
      </c>
      <c r="R547" s="164">
        <f>SUM(R542:R546)</f>
        <v>9785500</v>
      </c>
    </row>
    <row r="548" spans="2:18" ht="15.75" thickTop="1">
      <c r="B548" s="109"/>
      <c r="C548" s="109"/>
      <c r="D548" s="109"/>
      <c r="E548" s="109"/>
      <c r="F548" s="108"/>
      <c r="G548" s="109"/>
      <c r="H548" s="109"/>
      <c r="I548" s="109"/>
      <c r="J548" s="109"/>
      <c r="K548" s="109"/>
      <c r="L548" s="109"/>
      <c r="M548" s="109"/>
      <c r="N548" s="109"/>
      <c r="O548" s="109"/>
      <c r="P548" s="109"/>
      <c r="Q548" s="109"/>
      <c r="R548" s="109"/>
    </row>
    <row r="549" spans="2:18">
      <c r="B549" s="109"/>
      <c r="C549" s="109"/>
      <c r="D549" s="109"/>
      <c r="E549" s="109"/>
      <c r="F549" s="108"/>
      <c r="G549" s="109"/>
      <c r="H549" s="109"/>
      <c r="I549" s="146"/>
      <c r="J549" s="109"/>
      <c r="K549" s="109"/>
      <c r="L549" s="109"/>
      <c r="M549" s="109"/>
      <c r="N549" s="109"/>
      <c r="O549" s="128"/>
      <c r="P549" s="128" t="str">
        <f>P493</f>
        <v>Polebunging, 28 Maret 2025</v>
      </c>
      <c r="Q549" s="109"/>
      <c r="R549" s="109"/>
    </row>
    <row r="550" spans="2:18">
      <c r="B550" s="109"/>
      <c r="C550" s="109"/>
      <c r="D550" s="109"/>
      <c r="E550" s="109"/>
      <c r="F550" s="108"/>
      <c r="G550" s="109"/>
      <c r="H550" s="109"/>
      <c r="I550" s="109"/>
      <c r="J550" s="109"/>
      <c r="K550" s="109"/>
      <c r="L550" s="109"/>
      <c r="M550" s="109"/>
      <c r="N550" s="109"/>
      <c r="O550" s="147"/>
      <c r="P550" s="147" t="s">
        <v>83</v>
      </c>
      <c r="Q550" s="109"/>
      <c r="R550" s="109"/>
    </row>
    <row r="551" spans="2:18">
      <c r="B551" s="109"/>
      <c r="C551" s="109"/>
      <c r="D551" s="109"/>
      <c r="E551" s="109"/>
      <c r="F551" s="108"/>
      <c r="G551" s="109"/>
      <c r="H551" s="109"/>
      <c r="I551" s="146"/>
      <c r="J551" s="109"/>
      <c r="K551" s="109"/>
      <c r="L551" s="109"/>
      <c r="M551" s="109"/>
      <c r="N551" s="109"/>
      <c r="O551" s="147"/>
      <c r="P551" s="147"/>
      <c r="Q551" s="109"/>
      <c r="R551" s="109"/>
    </row>
    <row r="552" spans="2:18">
      <c r="B552" s="109"/>
      <c r="C552" s="109"/>
      <c r="D552" s="109"/>
      <c r="E552" s="109"/>
      <c r="F552" s="108"/>
      <c r="G552" s="109"/>
      <c r="H552" s="109"/>
      <c r="I552" s="109"/>
      <c r="J552" s="109"/>
      <c r="K552" s="109"/>
      <c r="L552" s="109"/>
      <c r="M552" s="109"/>
      <c r="N552" s="109"/>
      <c r="O552" s="147"/>
      <c r="P552" s="147"/>
      <c r="Q552" s="109"/>
      <c r="R552" s="109"/>
    </row>
    <row r="553" spans="2:18">
      <c r="B553" s="109"/>
      <c r="C553" s="109"/>
      <c r="D553" s="109"/>
      <c r="E553" s="109"/>
      <c r="F553" s="108"/>
      <c r="G553" s="109"/>
      <c r="H553" s="109"/>
      <c r="I553" s="109"/>
      <c r="J553" s="109"/>
      <c r="K553" s="109"/>
      <c r="L553" s="109"/>
      <c r="M553" s="109"/>
      <c r="N553" s="109"/>
      <c r="O553" s="109"/>
      <c r="P553" s="109"/>
      <c r="Q553" s="109"/>
      <c r="R553" s="109"/>
    </row>
    <row r="554" spans="2:18">
      <c r="B554" s="109"/>
      <c r="C554" s="109"/>
      <c r="D554" s="109"/>
      <c r="E554" s="109"/>
      <c r="F554" s="108"/>
      <c r="G554" s="109"/>
      <c r="H554" s="109"/>
      <c r="I554" s="109"/>
      <c r="J554" s="109"/>
      <c r="K554" s="109"/>
      <c r="L554" s="109"/>
      <c r="M554" s="109"/>
      <c r="N554" s="109"/>
      <c r="O554" s="148"/>
      <c r="P554" s="148" t="s">
        <v>160</v>
      </c>
      <c r="Q554" s="109"/>
      <c r="R554" s="109"/>
    </row>
    <row r="555" spans="2:18">
      <c r="B555" s="109"/>
      <c r="C555" s="109"/>
      <c r="D555" s="109"/>
      <c r="E555" s="109"/>
      <c r="F555" s="108"/>
      <c r="G555" s="109"/>
      <c r="H555" s="109"/>
      <c r="I555" s="109"/>
      <c r="J555" s="109"/>
      <c r="K555" s="109"/>
      <c r="L555" s="109"/>
      <c r="M555" s="109"/>
      <c r="N555" s="109"/>
      <c r="O555" s="128"/>
      <c r="P555" s="276" t="s">
        <v>161</v>
      </c>
      <c r="Q555" s="109"/>
      <c r="R555" s="109"/>
    </row>
    <row r="556" spans="2:18">
      <c r="B556" s="105" t="s">
        <v>47</v>
      </c>
      <c r="C556" s="106"/>
      <c r="D556" s="106"/>
      <c r="E556" s="107"/>
      <c r="F556" s="108"/>
      <c r="G556" s="109"/>
      <c r="H556" s="109"/>
      <c r="I556" s="109"/>
      <c r="J556" s="109"/>
      <c r="K556" s="109"/>
      <c r="L556" s="109"/>
      <c r="M556" s="109"/>
      <c r="N556" s="109"/>
      <c r="O556" s="109"/>
      <c r="P556" s="109"/>
      <c r="Q556" s="109"/>
      <c r="R556" s="109"/>
    </row>
    <row r="557" spans="2:18">
      <c r="B557" s="110" t="s">
        <v>48</v>
      </c>
      <c r="C557" s="111"/>
      <c r="D557" s="111"/>
      <c r="E557" s="112"/>
      <c r="F557" s="108"/>
      <c r="G557" s="109"/>
      <c r="H557" s="109"/>
      <c r="I557" s="109"/>
      <c r="J557" s="109"/>
      <c r="K557" s="109"/>
      <c r="L557" s="109"/>
      <c r="M557" s="109"/>
      <c r="N557" s="109"/>
      <c r="O557" s="109"/>
      <c r="P557" s="109"/>
      <c r="Q557" s="109"/>
      <c r="R557" s="109"/>
    </row>
    <row r="558" spans="2:18" ht="16.5">
      <c r="B558" s="109"/>
      <c r="C558" s="109"/>
      <c r="D558" s="109"/>
      <c r="E558" s="109"/>
      <c r="F558" s="108"/>
      <c r="G558" s="109"/>
      <c r="H558" s="407" t="s">
        <v>49</v>
      </c>
      <c r="I558" s="407"/>
      <c r="J558" s="407"/>
      <c r="K558" s="407"/>
      <c r="L558" s="113"/>
      <c r="M558" s="113"/>
      <c r="N558" s="109"/>
      <c r="O558" s="109"/>
      <c r="P558" s="109"/>
      <c r="Q558" s="109"/>
      <c r="R558" s="109"/>
    </row>
    <row r="559" spans="2:18" ht="16.5">
      <c r="B559" s="109"/>
      <c r="C559" s="109"/>
      <c r="D559" s="109"/>
      <c r="E559" s="109"/>
      <c r="F559" s="108"/>
      <c r="G559" s="109"/>
      <c r="H559" s="407" t="s">
        <v>50</v>
      </c>
      <c r="I559" s="407"/>
      <c r="J559" s="407"/>
      <c r="K559" s="407"/>
      <c r="L559" s="113"/>
      <c r="M559" s="113"/>
      <c r="N559" s="109"/>
      <c r="O559" s="109"/>
      <c r="P559" s="109"/>
      <c r="Q559" s="109"/>
      <c r="R559" s="109"/>
    </row>
    <row r="560" spans="2:18" ht="16.5">
      <c r="B560" s="109"/>
      <c r="C560" s="109"/>
      <c r="D560" s="109"/>
      <c r="E560" s="109"/>
      <c r="F560" s="108"/>
      <c r="G560" s="109"/>
      <c r="H560" s="407" t="s">
        <v>247</v>
      </c>
      <c r="I560" s="407"/>
      <c r="J560" s="407"/>
      <c r="K560" s="407"/>
      <c r="L560" s="113"/>
      <c r="M560" s="113"/>
      <c r="N560" s="109"/>
      <c r="O560" s="109"/>
      <c r="P560" s="109"/>
      <c r="Q560" s="109"/>
      <c r="R560" s="109"/>
    </row>
    <row r="561" spans="2:18" ht="16.5">
      <c r="B561" s="114" t="s">
        <v>52</v>
      </c>
      <c r="C561" s="114"/>
      <c r="D561" s="115" t="s">
        <v>3</v>
      </c>
      <c r="E561" s="109" t="s">
        <v>53</v>
      </c>
      <c r="F561" s="108"/>
      <c r="G561" s="109"/>
      <c r="H561" s="113"/>
      <c r="I561" s="113"/>
      <c r="J561" s="113"/>
      <c r="K561" s="113"/>
      <c r="L561" s="113"/>
      <c r="M561" s="113"/>
      <c r="N561" s="114"/>
      <c r="O561" s="114"/>
      <c r="P561" s="109"/>
      <c r="Q561" s="109"/>
      <c r="R561" s="109"/>
    </row>
    <row r="562" spans="2:18" ht="16.5">
      <c r="B562" s="184" t="s">
        <v>54</v>
      </c>
      <c r="C562" s="114"/>
      <c r="D562" s="115" t="s">
        <v>3</v>
      </c>
      <c r="E562" s="109" t="s">
        <v>162</v>
      </c>
      <c r="F562" s="108"/>
      <c r="G562" s="109"/>
      <c r="H562" s="113"/>
      <c r="I562" s="113"/>
      <c r="J562" s="113"/>
      <c r="K562" s="113"/>
      <c r="L562" s="113"/>
      <c r="M562" s="113"/>
      <c r="N562" s="114"/>
      <c r="O562" s="114"/>
      <c r="P562" s="109"/>
      <c r="Q562" s="109"/>
      <c r="R562" s="109"/>
    </row>
    <row r="563" spans="2:18" ht="72.599999999999994" customHeight="1">
      <c r="B563" s="184" t="s">
        <v>56</v>
      </c>
      <c r="C563" s="184"/>
      <c r="D563" s="185" t="s">
        <v>3</v>
      </c>
      <c r="E563" s="421" t="s">
        <v>163</v>
      </c>
      <c r="F563" s="421"/>
      <c r="G563" s="421"/>
      <c r="H563" s="207"/>
      <c r="I563" s="113"/>
      <c r="J563" s="113"/>
      <c r="K563" s="113"/>
      <c r="L563" s="113"/>
      <c r="M563" s="109"/>
      <c r="N563" s="109"/>
      <c r="O563" s="109"/>
      <c r="P563" s="114"/>
      <c r="Q563" s="114"/>
      <c r="R563" s="109"/>
    </row>
    <row r="564" spans="2:18">
      <c r="B564" s="114" t="s">
        <v>58</v>
      </c>
      <c r="C564" s="114"/>
      <c r="D564" s="115" t="s">
        <v>3</v>
      </c>
      <c r="E564" s="109" t="s">
        <v>59</v>
      </c>
      <c r="F564" s="108"/>
      <c r="G564" s="109"/>
      <c r="H564" s="109"/>
      <c r="I564" s="109"/>
      <c r="J564" s="109"/>
      <c r="K564" s="109"/>
      <c r="L564" s="109"/>
      <c r="M564" s="109"/>
      <c r="N564" s="109" t="str">
        <f>N426</f>
        <v>Keadaan Bulan Maret 2025</v>
      </c>
      <c r="O564" s="109"/>
      <c r="P564" s="109"/>
      <c r="Q564" s="109"/>
      <c r="R564" s="109"/>
    </row>
    <row r="565" spans="2:18" ht="15.75" thickBot="1">
      <c r="B565" s="114"/>
      <c r="C565" s="114"/>
      <c r="D565" s="114"/>
      <c r="E565" s="109"/>
      <c r="F565" s="108"/>
      <c r="G565" s="109"/>
      <c r="H565" s="109"/>
      <c r="I565" s="109"/>
      <c r="J565" s="109"/>
      <c r="K565" s="109"/>
      <c r="L565" s="109"/>
      <c r="M565" s="109"/>
      <c r="N565" s="109"/>
      <c r="O565" s="109"/>
      <c r="P565" s="108"/>
      <c r="Q565" s="108"/>
      <c r="R565" s="109"/>
    </row>
    <row r="566" spans="2:18" ht="15.75" thickTop="1">
      <c r="B566" s="371" t="s">
        <v>61</v>
      </c>
      <c r="C566" s="386" t="s">
        <v>62</v>
      </c>
      <c r="D566" s="387"/>
      <c r="E566" s="388"/>
      <c r="F566" s="442" t="s">
        <v>63</v>
      </c>
      <c r="G566" s="374" t="s">
        <v>64</v>
      </c>
      <c r="H566" s="375"/>
      <c r="I566" s="349" t="s">
        <v>65</v>
      </c>
      <c r="J566" s="349" t="s">
        <v>66</v>
      </c>
      <c r="K566" s="349" t="s">
        <v>67</v>
      </c>
      <c r="L566" s="349" t="s">
        <v>68</v>
      </c>
      <c r="M566" s="408" t="s">
        <v>69</v>
      </c>
      <c r="N566" s="409"/>
      <c r="O566" s="408" t="s">
        <v>70</v>
      </c>
      <c r="P566" s="410"/>
      <c r="Q566" s="410"/>
      <c r="R566" s="449" t="s">
        <v>71</v>
      </c>
    </row>
    <row r="567" spans="2:18">
      <c r="B567" s="372"/>
      <c r="C567" s="389"/>
      <c r="D567" s="390"/>
      <c r="E567" s="391"/>
      <c r="F567" s="443"/>
      <c r="G567" s="347" t="s">
        <v>72</v>
      </c>
      <c r="H567" s="347" t="s">
        <v>73</v>
      </c>
      <c r="I567" s="411"/>
      <c r="J567" s="347"/>
      <c r="K567" s="347"/>
      <c r="L567" s="350"/>
      <c r="M567" s="347" t="s">
        <v>16</v>
      </c>
      <c r="N567" s="352" t="s">
        <v>15</v>
      </c>
      <c r="O567" s="352" t="s">
        <v>16</v>
      </c>
      <c r="P567" s="342" t="s">
        <v>15</v>
      </c>
      <c r="Q567" s="343"/>
      <c r="R567" s="450"/>
    </row>
    <row r="568" spans="2:18">
      <c r="B568" s="373"/>
      <c r="C568" s="392"/>
      <c r="D568" s="393"/>
      <c r="E568" s="394"/>
      <c r="F568" s="444"/>
      <c r="G568" s="348"/>
      <c r="H568" s="348"/>
      <c r="I568" s="412"/>
      <c r="J568" s="348"/>
      <c r="K568" s="348"/>
      <c r="L568" s="351"/>
      <c r="M568" s="412"/>
      <c r="N568" s="348"/>
      <c r="O568" s="348"/>
      <c r="P568" s="130" t="s">
        <v>74</v>
      </c>
      <c r="Q568" s="157" t="s">
        <v>18</v>
      </c>
      <c r="R568" s="450"/>
    </row>
    <row r="569" spans="2:18">
      <c r="B569" s="118">
        <v>1</v>
      </c>
      <c r="C569" s="344">
        <v>2</v>
      </c>
      <c r="D569" s="345"/>
      <c r="E569" s="346"/>
      <c r="F569" s="120">
        <v>3</v>
      </c>
      <c r="G569" s="121">
        <v>4</v>
      </c>
      <c r="H569" s="121">
        <v>5</v>
      </c>
      <c r="I569" s="121">
        <v>6</v>
      </c>
      <c r="J569" s="121">
        <v>7</v>
      </c>
      <c r="K569" s="121">
        <v>8</v>
      </c>
      <c r="L569" s="121">
        <v>9</v>
      </c>
      <c r="M569" s="121">
        <v>10</v>
      </c>
      <c r="N569" s="121">
        <v>11</v>
      </c>
      <c r="O569" s="121">
        <v>12</v>
      </c>
      <c r="P569" s="121">
        <v>13</v>
      </c>
      <c r="Q569" s="119">
        <v>14</v>
      </c>
      <c r="R569" s="158">
        <v>15</v>
      </c>
    </row>
    <row r="570" spans="2:18">
      <c r="B570" s="167">
        <v>1</v>
      </c>
      <c r="C570" s="437" t="s">
        <v>75</v>
      </c>
      <c r="D570" s="438"/>
      <c r="E570" s="439"/>
      <c r="F570" s="123"/>
      <c r="G570" s="358" t="s">
        <v>76</v>
      </c>
      <c r="H570" s="358" t="s">
        <v>77</v>
      </c>
      <c r="I570" s="216">
        <v>1822300</v>
      </c>
      <c r="J570" s="217" t="s">
        <v>78</v>
      </c>
      <c r="K570" s="133" t="s">
        <v>78</v>
      </c>
      <c r="L570" s="218">
        <f>I570/I579*100</f>
        <v>3.0204184463814814</v>
      </c>
      <c r="M570" s="219">
        <f>P570/I570*100</f>
        <v>0</v>
      </c>
      <c r="N570" s="220">
        <f>P570/I570</f>
        <v>0</v>
      </c>
      <c r="O570" s="220">
        <f>L570*M570/100</f>
        <v>0</v>
      </c>
      <c r="P570" s="216"/>
      <c r="Q570" s="221">
        <f>L570*M570/100</f>
        <v>0</v>
      </c>
      <c r="R570" s="205">
        <f>I570-P570</f>
        <v>1822300</v>
      </c>
    </row>
    <row r="571" spans="2:18" ht="12.75" customHeight="1">
      <c r="B571" s="167"/>
      <c r="C571" s="413" t="s">
        <v>164</v>
      </c>
      <c r="D571" s="414"/>
      <c r="E571" s="415"/>
      <c r="F571" s="123"/>
      <c r="G571" s="401"/>
      <c r="H571" s="401"/>
      <c r="I571" s="208">
        <v>1147200</v>
      </c>
      <c r="J571" s="132"/>
      <c r="K571" s="137"/>
      <c r="L571" s="213">
        <v>1.8</v>
      </c>
      <c r="M571" s="210">
        <v>100</v>
      </c>
      <c r="N571" s="211">
        <v>1</v>
      </c>
      <c r="O571" s="211">
        <v>1.8</v>
      </c>
      <c r="P571" s="208"/>
      <c r="Q571" s="215">
        <v>1.8</v>
      </c>
      <c r="R571" s="205">
        <f>I571-P571</f>
        <v>1147200</v>
      </c>
    </row>
    <row r="572" spans="2:18" ht="12.75" customHeight="1">
      <c r="B572" s="167">
        <v>2</v>
      </c>
      <c r="C572" s="413" t="s">
        <v>131</v>
      </c>
      <c r="D572" s="414"/>
      <c r="E572" s="415"/>
      <c r="F572" s="123"/>
      <c r="G572" s="401"/>
      <c r="H572" s="401"/>
      <c r="I572" s="208">
        <v>578700</v>
      </c>
      <c r="J572" s="132" t="s">
        <v>78</v>
      </c>
      <c r="K572" s="137" t="s">
        <v>78</v>
      </c>
      <c r="L572" s="213">
        <f>I572/I579*100</f>
        <v>0.95918133947262429</v>
      </c>
      <c r="M572" s="210">
        <f t="shared" ref="M572:M573" si="51">P572/I572*100</f>
        <v>0</v>
      </c>
      <c r="N572" s="211">
        <f t="shared" ref="N572:N573" si="52">P572/I572</f>
        <v>0</v>
      </c>
      <c r="O572" s="211">
        <f t="shared" ref="O572:O573" si="53">L572*M572/100</f>
        <v>0</v>
      </c>
      <c r="P572" s="208"/>
      <c r="Q572" s="215">
        <f t="shared" ref="Q572:Q573" si="54">L572*M572/100</f>
        <v>0</v>
      </c>
      <c r="R572" s="160">
        <f t="shared" ref="R572:R573" si="55">I572-P572</f>
        <v>578700</v>
      </c>
    </row>
    <row r="573" spans="2:18">
      <c r="B573" s="122">
        <v>3</v>
      </c>
      <c r="C573" s="116" t="s">
        <v>165</v>
      </c>
      <c r="D573" s="109"/>
      <c r="E573" s="117"/>
      <c r="F573" s="123"/>
      <c r="G573" s="401"/>
      <c r="H573" s="401"/>
      <c r="I573" s="208">
        <v>1059500</v>
      </c>
      <c r="J573" s="132" t="s">
        <v>78</v>
      </c>
      <c r="K573" s="137" t="s">
        <v>78</v>
      </c>
      <c r="L573" s="209">
        <f>I573/I579*100</f>
        <v>1.7560957822209184</v>
      </c>
      <c r="M573" s="210">
        <f t="shared" si="51"/>
        <v>0</v>
      </c>
      <c r="N573" s="211">
        <f t="shared" si="52"/>
        <v>0</v>
      </c>
      <c r="O573" s="211">
        <f t="shared" si="53"/>
        <v>0</v>
      </c>
      <c r="P573" s="208"/>
      <c r="Q573" s="215">
        <f t="shared" si="54"/>
        <v>0</v>
      </c>
      <c r="R573" s="160">
        <f t="shared" si="55"/>
        <v>1059500</v>
      </c>
    </row>
    <row r="574" spans="2:18">
      <c r="B574" s="122">
        <v>4</v>
      </c>
      <c r="C574" s="116" t="s">
        <v>261</v>
      </c>
      <c r="D574" s="109"/>
      <c r="E574" s="117"/>
      <c r="F574" s="123"/>
      <c r="G574" s="401"/>
      <c r="H574" s="401"/>
      <c r="I574" s="208">
        <v>2400000</v>
      </c>
      <c r="J574" s="132"/>
      <c r="K574" s="137"/>
      <c r="L574" s="209"/>
      <c r="M574" s="210"/>
      <c r="N574" s="211"/>
      <c r="O574" s="211"/>
      <c r="P574" s="208"/>
      <c r="Q574" s="215"/>
      <c r="R574" s="160">
        <f>I574-P574</f>
        <v>2400000</v>
      </c>
    </row>
    <row r="575" spans="2:18">
      <c r="B575" s="122"/>
      <c r="C575" s="116" t="s">
        <v>262</v>
      </c>
      <c r="D575" s="109"/>
      <c r="E575" s="117"/>
      <c r="F575" s="123"/>
      <c r="G575" s="401"/>
      <c r="H575" s="401"/>
      <c r="I575" s="208">
        <v>4800000</v>
      </c>
      <c r="J575" s="132"/>
      <c r="K575" s="137"/>
      <c r="L575" s="209"/>
      <c r="M575" s="210"/>
      <c r="N575" s="211"/>
      <c r="O575" s="211"/>
      <c r="P575" s="208"/>
      <c r="Q575" s="215"/>
      <c r="R575" s="160">
        <f>I575-P574</f>
        <v>4800000</v>
      </c>
    </row>
    <row r="576" spans="2:18">
      <c r="B576" s="122"/>
      <c r="C576" s="116" t="s">
        <v>263</v>
      </c>
      <c r="D576" s="109"/>
      <c r="E576" s="117"/>
      <c r="F576" s="123"/>
      <c r="G576" s="401"/>
      <c r="H576" s="401"/>
      <c r="I576" s="208">
        <v>6900000</v>
      </c>
      <c r="J576" s="132"/>
      <c r="K576" s="137"/>
      <c r="L576" s="209"/>
      <c r="M576" s="210"/>
      <c r="N576" s="211"/>
      <c r="O576" s="211"/>
      <c r="P576" s="208"/>
      <c r="Q576" s="215"/>
      <c r="R576" s="160">
        <f>I576-P576</f>
        <v>6900000</v>
      </c>
    </row>
    <row r="577" spans="2:18">
      <c r="B577" s="122"/>
      <c r="C577" s="116" t="s">
        <v>264</v>
      </c>
      <c r="D577" s="109"/>
      <c r="E577" s="117"/>
      <c r="F577" s="123"/>
      <c r="G577" s="401"/>
      <c r="H577" s="401"/>
      <c r="I577" s="208">
        <v>20700000</v>
      </c>
      <c r="J577" s="132"/>
      <c r="K577" s="137"/>
      <c r="L577" s="209"/>
      <c r="M577" s="210"/>
      <c r="N577" s="211"/>
      <c r="O577" s="211"/>
      <c r="P577" s="208"/>
      <c r="Q577" s="215"/>
      <c r="R577" s="160">
        <f>I577-P577</f>
        <v>20700000</v>
      </c>
    </row>
    <row r="578" spans="2:18">
      <c r="B578" s="122"/>
      <c r="C578" s="116" t="s">
        <v>265</v>
      </c>
      <c r="D578" s="109"/>
      <c r="E578" s="117"/>
      <c r="F578" s="123"/>
      <c r="G578" s="401"/>
      <c r="H578" s="401"/>
      <c r="I578" s="208">
        <v>20925000</v>
      </c>
      <c r="J578" s="132"/>
      <c r="K578" s="137"/>
      <c r="L578" s="209"/>
      <c r="M578" s="210"/>
      <c r="N578" s="211"/>
      <c r="O578" s="211"/>
      <c r="P578" s="208"/>
      <c r="Q578" s="215"/>
      <c r="R578" s="160">
        <f>I578-P578</f>
        <v>20925000</v>
      </c>
    </row>
    <row r="579" spans="2:18" ht="21" thickBot="1">
      <c r="B579" s="363" t="s">
        <v>80</v>
      </c>
      <c r="C579" s="364"/>
      <c r="D579" s="364"/>
      <c r="E579" s="364"/>
      <c r="F579" s="364"/>
      <c r="G579" s="364"/>
      <c r="H579" s="365"/>
      <c r="I579" s="140">
        <f>SUM(I570:I578)</f>
        <v>60332700</v>
      </c>
      <c r="J579" s="141" t="s">
        <v>81</v>
      </c>
      <c r="K579" s="142"/>
      <c r="L579" s="143">
        <f>SUM(L570:L578)</f>
        <v>7.5356955680750239</v>
      </c>
      <c r="M579" s="144"/>
      <c r="N579" s="144">
        <f>SUM(N570:N578)</f>
        <v>1</v>
      </c>
      <c r="O579" s="144">
        <f>SUM(O570:O578)</f>
        <v>1.8</v>
      </c>
      <c r="P579" s="145">
        <f>SUM(P570:P578)</f>
        <v>0</v>
      </c>
      <c r="Q579" s="163">
        <f>SUM(Q570:Q578)</f>
        <v>1.8</v>
      </c>
      <c r="R579" s="164">
        <f>SUM(R570:R578)</f>
        <v>60332700</v>
      </c>
    </row>
    <row r="580" spans="2:18" ht="15.75" thickTop="1">
      <c r="B580" s="109"/>
      <c r="C580" s="109"/>
      <c r="D580" s="109"/>
      <c r="E580" s="109"/>
      <c r="F580" s="108"/>
      <c r="G580" s="109"/>
      <c r="H580" s="109"/>
      <c r="I580" s="109"/>
      <c r="J580" s="109"/>
      <c r="K580" s="109"/>
      <c r="L580" s="109"/>
      <c r="M580" s="109"/>
      <c r="N580" s="109"/>
      <c r="O580" s="109"/>
      <c r="P580" s="109"/>
      <c r="Q580" s="109"/>
      <c r="R580" s="109"/>
    </row>
    <row r="581" spans="2:18">
      <c r="B581" s="109"/>
      <c r="C581" s="109"/>
      <c r="D581" s="109"/>
      <c r="E581" s="109"/>
      <c r="F581" s="108"/>
      <c r="G581" s="109"/>
      <c r="H581" s="109"/>
      <c r="I581" s="146"/>
      <c r="J581" s="109"/>
      <c r="K581" s="109"/>
      <c r="L581" s="109"/>
      <c r="M581" s="109"/>
      <c r="N581" s="109"/>
      <c r="O581" s="128"/>
      <c r="P581" s="128" t="str">
        <f>P549</f>
        <v>Polebunging, 28 Maret 2025</v>
      </c>
      <c r="Q581" s="109"/>
      <c r="R581" s="109"/>
    </row>
    <row r="582" spans="2:18">
      <c r="B582" s="109"/>
      <c r="C582" s="109"/>
      <c r="D582" s="109"/>
      <c r="E582" s="109"/>
      <c r="F582" s="108"/>
      <c r="G582" s="109"/>
      <c r="H582" s="109"/>
      <c r="I582" s="109"/>
      <c r="J582" s="109"/>
      <c r="K582" s="109"/>
      <c r="L582" s="109"/>
      <c r="M582" s="109"/>
      <c r="N582" s="109"/>
      <c r="O582" s="147"/>
      <c r="P582" s="147" t="s">
        <v>83</v>
      </c>
      <c r="Q582" s="109"/>
      <c r="R582" s="109"/>
    </row>
    <row r="583" spans="2:18">
      <c r="B583" s="109"/>
      <c r="C583" s="109"/>
      <c r="D583" s="109"/>
      <c r="E583" s="109"/>
      <c r="F583" s="108"/>
      <c r="G583" s="109"/>
      <c r="H583" s="109"/>
      <c r="I583" s="146"/>
      <c r="J583" s="109"/>
      <c r="K583" s="109"/>
      <c r="L583" s="109"/>
      <c r="M583" s="109"/>
      <c r="N583" s="109"/>
      <c r="O583" s="147"/>
      <c r="P583" s="147"/>
      <c r="Q583" s="109"/>
      <c r="R583" s="109"/>
    </row>
    <row r="584" spans="2:18">
      <c r="B584" s="109"/>
      <c r="C584" s="109"/>
      <c r="D584" s="109"/>
      <c r="E584" s="109"/>
      <c r="F584" s="108"/>
      <c r="G584" s="109"/>
      <c r="H584" s="109"/>
      <c r="I584" s="109"/>
      <c r="J584" s="109"/>
      <c r="K584" s="109"/>
      <c r="L584" s="109"/>
      <c r="M584" s="109"/>
      <c r="N584" s="109"/>
      <c r="O584" s="147"/>
      <c r="P584" s="147"/>
      <c r="Q584" s="109"/>
      <c r="R584" s="109"/>
    </row>
    <row r="585" spans="2:18">
      <c r="B585" s="109"/>
      <c r="C585" s="109"/>
      <c r="D585" s="109"/>
      <c r="E585" s="109"/>
      <c r="F585" s="108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</row>
    <row r="586" spans="2:18">
      <c r="B586" s="109"/>
      <c r="C586" s="109"/>
      <c r="D586" s="109"/>
      <c r="E586" s="109"/>
      <c r="F586" s="108"/>
      <c r="G586" s="109"/>
      <c r="H586" s="109"/>
      <c r="I586" s="109"/>
      <c r="J586" s="109"/>
      <c r="K586" s="109"/>
      <c r="L586" s="109"/>
      <c r="M586" s="109"/>
      <c r="N586" s="109"/>
      <c r="O586" s="148"/>
      <c r="P586" s="148" t="s">
        <v>127</v>
      </c>
      <c r="Q586" s="109"/>
      <c r="R586" s="109"/>
    </row>
    <row r="587" spans="2:18">
      <c r="B587" s="109"/>
      <c r="C587" s="109"/>
      <c r="D587" s="109"/>
      <c r="E587" s="109"/>
      <c r="F587" s="108"/>
      <c r="G587" s="109"/>
      <c r="H587" s="109"/>
      <c r="I587" s="109"/>
      <c r="J587" s="109"/>
      <c r="K587" s="109"/>
      <c r="L587" s="109"/>
      <c r="M587" s="109"/>
      <c r="N587" s="109"/>
      <c r="O587" s="128"/>
      <c r="P587" s="277" t="s">
        <v>128</v>
      </c>
      <c r="Q587" s="109"/>
      <c r="R587" s="109"/>
    </row>
  </sheetData>
  <mergeCells count="552">
    <mergeCell ref="B579:H579"/>
    <mergeCell ref="C569:E569"/>
    <mergeCell ref="C570:E570"/>
    <mergeCell ref="G570:G578"/>
    <mergeCell ref="H570:H578"/>
    <mergeCell ref="C571:E571"/>
    <mergeCell ref="C572:E572"/>
    <mergeCell ref="L566:L568"/>
    <mergeCell ref="M566:N566"/>
    <mergeCell ref="O566:Q566"/>
    <mergeCell ref="R566:R568"/>
    <mergeCell ref="G567:G568"/>
    <mergeCell ref="H567:H568"/>
    <mergeCell ref="M567:M568"/>
    <mergeCell ref="N567:N568"/>
    <mergeCell ref="O567:O568"/>
    <mergeCell ref="P567:Q567"/>
    <mergeCell ref="H559:K559"/>
    <mergeCell ref="H560:K560"/>
    <mergeCell ref="E563:G563"/>
    <mergeCell ref="B566:B568"/>
    <mergeCell ref="C566:E568"/>
    <mergeCell ref="F566:F568"/>
    <mergeCell ref="G566:H566"/>
    <mergeCell ref="I566:I568"/>
    <mergeCell ref="J566:J568"/>
    <mergeCell ref="K566:K568"/>
    <mergeCell ref="C541:E541"/>
    <mergeCell ref="C542:E542"/>
    <mergeCell ref="G542:G546"/>
    <mergeCell ref="H542:H546"/>
    <mergeCell ref="B547:H547"/>
    <mergeCell ref="H558:K558"/>
    <mergeCell ref="L538:L540"/>
    <mergeCell ref="M538:N538"/>
    <mergeCell ref="O538:Q538"/>
    <mergeCell ref="R538:R540"/>
    <mergeCell ref="G539:G540"/>
    <mergeCell ref="H539:H540"/>
    <mergeCell ref="M539:M540"/>
    <mergeCell ref="N539:N540"/>
    <mergeCell ref="O539:O540"/>
    <mergeCell ref="P539:Q539"/>
    <mergeCell ref="H532:K532"/>
    <mergeCell ref="B538:B540"/>
    <mergeCell ref="C538:E540"/>
    <mergeCell ref="F538:F540"/>
    <mergeCell ref="G538:H538"/>
    <mergeCell ref="I538:I540"/>
    <mergeCell ref="J538:J540"/>
    <mergeCell ref="K538:K540"/>
    <mergeCell ref="C513:E513"/>
    <mergeCell ref="G514:G516"/>
    <mergeCell ref="H514:H516"/>
    <mergeCell ref="B517:H517"/>
    <mergeCell ref="H530:K530"/>
    <mergeCell ref="H531:K531"/>
    <mergeCell ref="L510:L512"/>
    <mergeCell ref="M510:N510"/>
    <mergeCell ref="O510:Q510"/>
    <mergeCell ref="R510:R512"/>
    <mergeCell ref="G511:G512"/>
    <mergeCell ref="H511:H512"/>
    <mergeCell ref="M511:M512"/>
    <mergeCell ref="N511:N512"/>
    <mergeCell ref="O511:O512"/>
    <mergeCell ref="P511:Q511"/>
    <mergeCell ref="H503:K503"/>
    <mergeCell ref="H504:K504"/>
    <mergeCell ref="B510:B512"/>
    <mergeCell ref="C510:E512"/>
    <mergeCell ref="F510:F512"/>
    <mergeCell ref="G510:H510"/>
    <mergeCell ref="I510:I512"/>
    <mergeCell ref="J510:J512"/>
    <mergeCell ref="K510:K512"/>
    <mergeCell ref="C486:E486"/>
    <mergeCell ref="C487:E487"/>
    <mergeCell ref="G487:G490"/>
    <mergeCell ref="H487:H490"/>
    <mergeCell ref="B491:H491"/>
    <mergeCell ref="H502:K502"/>
    <mergeCell ref="L483:L485"/>
    <mergeCell ref="M483:N483"/>
    <mergeCell ref="O483:Q483"/>
    <mergeCell ref="R483:R485"/>
    <mergeCell ref="G484:G485"/>
    <mergeCell ref="H484:H485"/>
    <mergeCell ref="M484:M485"/>
    <mergeCell ref="N484:N485"/>
    <mergeCell ref="O484:O485"/>
    <mergeCell ref="P484:Q484"/>
    <mergeCell ref="H475:K475"/>
    <mergeCell ref="H476:K476"/>
    <mergeCell ref="H477:K477"/>
    <mergeCell ref="B483:B485"/>
    <mergeCell ref="C483:E485"/>
    <mergeCell ref="F483:F485"/>
    <mergeCell ref="G483:H483"/>
    <mergeCell ref="I483:I485"/>
    <mergeCell ref="J483:J485"/>
    <mergeCell ref="K483:K485"/>
    <mergeCell ref="P455:Q455"/>
    <mergeCell ref="C457:E457"/>
    <mergeCell ref="C458:E458"/>
    <mergeCell ref="G458:G463"/>
    <mergeCell ref="H458:H463"/>
    <mergeCell ref="B464:H464"/>
    <mergeCell ref="K454:K456"/>
    <mergeCell ref="L454:L456"/>
    <mergeCell ref="M454:N454"/>
    <mergeCell ref="O454:Q454"/>
    <mergeCell ref="R454:R456"/>
    <mergeCell ref="G455:G456"/>
    <mergeCell ref="H455:H456"/>
    <mergeCell ref="M455:M456"/>
    <mergeCell ref="N455:N456"/>
    <mergeCell ref="O455:O456"/>
    <mergeCell ref="B435:H435"/>
    <mergeCell ref="H446:K446"/>
    <mergeCell ref="H447:K447"/>
    <mergeCell ref="H448:K448"/>
    <mergeCell ref="B454:B456"/>
    <mergeCell ref="C454:E456"/>
    <mergeCell ref="F454:F456"/>
    <mergeCell ref="G454:H454"/>
    <mergeCell ref="I454:I456"/>
    <mergeCell ref="J454:J456"/>
    <mergeCell ref="C431:E431"/>
    <mergeCell ref="C432:E432"/>
    <mergeCell ref="G432:G434"/>
    <mergeCell ref="H432:H434"/>
    <mergeCell ref="C433:E433"/>
    <mergeCell ref="C434:E434"/>
    <mergeCell ref="G429:G430"/>
    <mergeCell ref="H429:H430"/>
    <mergeCell ref="M429:M430"/>
    <mergeCell ref="N429:N430"/>
    <mergeCell ref="O429:O430"/>
    <mergeCell ref="P429:Q429"/>
    <mergeCell ref="J428:J430"/>
    <mergeCell ref="K428:K430"/>
    <mergeCell ref="L428:L430"/>
    <mergeCell ref="M428:N428"/>
    <mergeCell ref="O428:Q428"/>
    <mergeCell ref="R428:R430"/>
    <mergeCell ref="B405:H405"/>
    <mergeCell ref="H420:K420"/>
    <mergeCell ref="H421:K421"/>
    <mergeCell ref="H422:K422"/>
    <mergeCell ref="E425:K425"/>
    <mergeCell ref="B428:B430"/>
    <mergeCell ref="C428:E430"/>
    <mergeCell ref="F428:F430"/>
    <mergeCell ref="G428:H428"/>
    <mergeCell ref="I428:I430"/>
    <mergeCell ref="P400:Q400"/>
    <mergeCell ref="C402:E402"/>
    <mergeCell ref="C403:E403"/>
    <mergeCell ref="G403:G404"/>
    <mergeCell ref="H403:H404"/>
    <mergeCell ref="C404:E404"/>
    <mergeCell ref="K399:K401"/>
    <mergeCell ref="L399:L401"/>
    <mergeCell ref="M399:N399"/>
    <mergeCell ref="O399:Q399"/>
    <mergeCell ref="R399:R401"/>
    <mergeCell ref="G400:G401"/>
    <mergeCell ref="H400:H401"/>
    <mergeCell ref="M400:M401"/>
    <mergeCell ref="N400:N401"/>
    <mergeCell ref="O400:O401"/>
    <mergeCell ref="H391:K391"/>
    <mergeCell ref="H392:K392"/>
    <mergeCell ref="H393:K393"/>
    <mergeCell ref="E396:K396"/>
    <mergeCell ref="B399:B401"/>
    <mergeCell ref="C399:E401"/>
    <mergeCell ref="F399:F401"/>
    <mergeCell ref="G399:H399"/>
    <mergeCell ref="I399:I401"/>
    <mergeCell ref="J399:J401"/>
    <mergeCell ref="C376:E376"/>
    <mergeCell ref="C377:E377"/>
    <mergeCell ref="G377:G378"/>
    <mergeCell ref="H377:H378"/>
    <mergeCell ref="C378:E378"/>
    <mergeCell ref="B379:H379"/>
    <mergeCell ref="L373:L375"/>
    <mergeCell ref="M373:N373"/>
    <mergeCell ref="O373:Q373"/>
    <mergeCell ref="R373:R375"/>
    <mergeCell ref="G374:G375"/>
    <mergeCell ref="H374:H375"/>
    <mergeCell ref="M374:M375"/>
    <mergeCell ref="N374:N375"/>
    <mergeCell ref="O374:O375"/>
    <mergeCell ref="P374:Q374"/>
    <mergeCell ref="E370:K370"/>
    <mergeCell ref="B373:B375"/>
    <mergeCell ref="C373:E375"/>
    <mergeCell ref="F373:F375"/>
    <mergeCell ref="G373:H373"/>
    <mergeCell ref="I373:I375"/>
    <mergeCell ref="J373:J375"/>
    <mergeCell ref="K373:K375"/>
    <mergeCell ref="C352:E352"/>
    <mergeCell ref="C353:E353"/>
    <mergeCell ref="B354:H354"/>
    <mergeCell ref="H365:K365"/>
    <mergeCell ref="H366:K366"/>
    <mergeCell ref="H367:K367"/>
    <mergeCell ref="L349:L351"/>
    <mergeCell ref="M349:N349"/>
    <mergeCell ref="O349:Q349"/>
    <mergeCell ref="R349:R351"/>
    <mergeCell ref="G350:G351"/>
    <mergeCell ref="H350:H351"/>
    <mergeCell ref="M350:M351"/>
    <mergeCell ref="N350:N351"/>
    <mergeCell ref="O350:O351"/>
    <mergeCell ref="P350:Q350"/>
    <mergeCell ref="E346:K346"/>
    <mergeCell ref="B349:B351"/>
    <mergeCell ref="C349:E351"/>
    <mergeCell ref="F349:F351"/>
    <mergeCell ref="G349:H349"/>
    <mergeCell ref="I349:I351"/>
    <mergeCell ref="J349:J351"/>
    <mergeCell ref="K349:K351"/>
    <mergeCell ref="C328:E328"/>
    <mergeCell ref="C329:E329"/>
    <mergeCell ref="B330:H330"/>
    <mergeCell ref="H341:K341"/>
    <mergeCell ref="H342:K342"/>
    <mergeCell ref="H343:K343"/>
    <mergeCell ref="L325:L327"/>
    <mergeCell ref="M325:N325"/>
    <mergeCell ref="O325:Q325"/>
    <mergeCell ref="R325:R327"/>
    <mergeCell ref="G326:G327"/>
    <mergeCell ref="H326:H327"/>
    <mergeCell ref="M326:M327"/>
    <mergeCell ref="N326:N327"/>
    <mergeCell ref="O326:O327"/>
    <mergeCell ref="P326:Q326"/>
    <mergeCell ref="H319:K319"/>
    <mergeCell ref="E322:K322"/>
    <mergeCell ref="B325:B327"/>
    <mergeCell ref="C325:E327"/>
    <mergeCell ref="F325:F327"/>
    <mergeCell ref="G325:H325"/>
    <mergeCell ref="I325:I327"/>
    <mergeCell ref="J325:J327"/>
    <mergeCell ref="K325:K327"/>
    <mergeCell ref="C304:E304"/>
    <mergeCell ref="C305:E305"/>
    <mergeCell ref="T305:T306"/>
    <mergeCell ref="B306:H306"/>
    <mergeCell ref="H317:K317"/>
    <mergeCell ref="H318:K318"/>
    <mergeCell ref="L301:L303"/>
    <mergeCell ref="M301:N301"/>
    <mergeCell ref="O301:Q301"/>
    <mergeCell ref="R301:R303"/>
    <mergeCell ref="G302:G303"/>
    <mergeCell ref="H302:H303"/>
    <mergeCell ref="M302:M303"/>
    <mergeCell ref="N302:N303"/>
    <mergeCell ref="O302:O303"/>
    <mergeCell ref="P302:Q302"/>
    <mergeCell ref="H294:K294"/>
    <mergeCell ref="H295:K295"/>
    <mergeCell ref="E298:K298"/>
    <mergeCell ref="B301:B303"/>
    <mergeCell ref="C301:E303"/>
    <mergeCell ref="F301:F303"/>
    <mergeCell ref="G301:H301"/>
    <mergeCell ref="I301:I303"/>
    <mergeCell ref="J301:J303"/>
    <mergeCell ref="K301:K303"/>
    <mergeCell ref="C279:E279"/>
    <mergeCell ref="C280:E280"/>
    <mergeCell ref="G280:G281"/>
    <mergeCell ref="H280:H281"/>
    <mergeCell ref="B282:H282"/>
    <mergeCell ref="H293:K293"/>
    <mergeCell ref="G277:G278"/>
    <mergeCell ref="H277:H278"/>
    <mergeCell ref="M277:M278"/>
    <mergeCell ref="N277:N278"/>
    <mergeCell ref="O277:O278"/>
    <mergeCell ref="P277:Q277"/>
    <mergeCell ref="J276:J278"/>
    <mergeCell ref="K276:K278"/>
    <mergeCell ref="L276:L278"/>
    <mergeCell ref="M276:N276"/>
    <mergeCell ref="O276:Q276"/>
    <mergeCell ref="R276:R278"/>
    <mergeCell ref="B257:H257"/>
    <mergeCell ref="H268:K268"/>
    <mergeCell ref="H269:K269"/>
    <mergeCell ref="H270:K270"/>
    <mergeCell ref="E273:G273"/>
    <mergeCell ref="B276:B278"/>
    <mergeCell ref="C276:E278"/>
    <mergeCell ref="F276:F278"/>
    <mergeCell ref="G276:H276"/>
    <mergeCell ref="I276:I278"/>
    <mergeCell ref="P245:Q245"/>
    <mergeCell ref="C247:E247"/>
    <mergeCell ref="C248:E248"/>
    <mergeCell ref="G248:G256"/>
    <mergeCell ref="H248:H256"/>
    <mergeCell ref="T248:V248"/>
    <mergeCell ref="K244:K246"/>
    <mergeCell ref="L244:L246"/>
    <mergeCell ref="M244:N244"/>
    <mergeCell ref="O244:Q244"/>
    <mergeCell ref="R244:R246"/>
    <mergeCell ref="G245:G246"/>
    <mergeCell ref="H245:H246"/>
    <mergeCell ref="M245:M246"/>
    <mergeCell ref="N245:N246"/>
    <mergeCell ref="O245:O246"/>
    <mergeCell ref="H236:K236"/>
    <mergeCell ref="H237:K237"/>
    <mergeCell ref="H238:K238"/>
    <mergeCell ref="E241:G241"/>
    <mergeCell ref="B244:B246"/>
    <mergeCell ref="C244:E246"/>
    <mergeCell ref="F244:F246"/>
    <mergeCell ref="G244:H244"/>
    <mergeCell ref="I244:I246"/>
    <mergeCell ref="J244:J246"/>
    <mergeCell ref="C221:E221"/>
    <mergeCell ref="C222:E222"/>
    <mergeCell ref="G222:G224"/>
    <mergeCell ref="H222:H224"/>
    <mergeCell ref="C224:E224"/>
    <mergeCell ref="B225:H225"/>
    <mergeCell ref="G219:G220"/>
    <mergeCell ref="H219:H220"/>
    <mergeCell ref="M219:M220"/>
    <mergeCell ref="N219:N220"/>
    <mergeCell ref="O219:O220"/>
    <mergeCell ref="P219:Q219"/>
    <mergeCell ref="J218:J220"/>
    <mergeCell ref="K218:K220"/>
    <mergeCell ref="L218:L220"/>
    <mergeCell ref="M218:N218"/>
    <mergeCell ref="O218:Q218"/>
    <mergeCell ref="R218:R220"/>
    <mergeCell ref="B199:H199"/>
    <mergeCell ref="H210:K210"/>
    <mergeCell ref="H211:K211"/>
    <mergeCell ref="H212:K212"/>
    <mergeCell ref="E215:G215"/>
    <mergeCell ref="B218:B220"/>
    <mergeCell ref="C218:E220"/>
    <mergeCell ref="F218:F220"/>
    <mergeCell ref="G218:H218"/>
    <mergeCell ref="I218:I220"/>
    <mergeCell ref="C193:E193"/>
    <mergeCell ref="C194:E194"/>
    <mergeCell ref="G194:G198"/>
    <mergeCell ref="H194:H198"/>
    <mergeCell ref="C195:E195"/>
    <mergeCell ref="C198:E198"/>
    <mergeCell ref="G191:G192"/>
    <mergeCell ref="H191:H192"/>
    <mergeCell ref="M191:M192"/>
    <mergeCell ref="N191:N192"/>
    <mergeCell ref="O191:O192"/>
    <mergeCell ref="P191:Q191"/>
    <mergeCell ref="J190:J192"/>
    <mergeCell ref="K190:K192"/>
    <mergeCell ref="L190:L192"/>
    <mergeCell ref="M190:N190"/>
    <mergeCell ref="O190:Q190"/>
    <mergeCell ref="R190:R192"/>
    <mergeCell ref="B171:H171"/>
    <mergeCell ref="H182:K182"/>
    <mergeCell ref="H183:K183"/>
    <mergeCell ref="H184:K184"/>
    <mergeCell ref="E187:G187"/>
    <mergeCell ref="B190:B192"/>
    <mergeCell ref="C190:E192"/>
    <mergeCell ref="F190:F192"/>
    <mergeCell ref="G190:H190"/>
    <mergeCell ref="I190:I192"/>
    <mergeCell ref="P163:Q163"/>
    <mergeCell ref="C165:E165"/>
    <mergeCell ref="C166:E166"/>
    <mergeCell ref="G166:G170"/>
    <mergeCell ref="H166:H170"/>
    <mergeCell ref="C170:E170"/>
    <mergeCell ref="K162:K164"/>
    <mergeCell ref="L162:L164"/>
    <mergeCell ref="M162:N162"/>
    <mergeCell ref="O162:Q162"/>
    <mergeCell ref="R162:R164"/>
    <mergeCell ref="G163:G164"/>
    <mergeCell ref="H163:H164"/>
    <mergeCell ref="M163:M164"/>
    <mergeCell ref="N163:N164"/>
    <mergeCell ref="O163:O164"/>
    <mergeCell ref="H154:K154"/>
    <mergeCell ref="H155:K155"/>
    <mergeCell ref="H156:K156"/>
    <mergeCell ref="E159:G159"/>
    <mergeCell ref="B162:B164"/>
    <mergeCell ref="C162:E164"/>
    <mergeCell ref="F162:F164"/>
    <mergeCell ref="G162:H162"/>
    <mergeCell ref="I162:I164"/>
    <mergeCell ref="J162:J164"/>
    <mergeCell ref="C138:E138"/>
    <mergeCell ref="C139:E139"/>
    <mergeCell ref="G139:G142"/>
    <mergeCell ref="H139:H142"/>
    <mergeCell ref="C142:E142"/>
    <mergeCell ref="B143:H143"/>
    <mergeCell ref="L135:L137"/>
    <mergeCell ref="M135:N135"/>
    <mergeCell ref="O135:Q135"/>
    <mergeCell ref="R135:R137"/>
    <mergeCell ref="G136:G137"/>
    <mergeCell ref="H136:H137"/>
    <mergeCell ref="M136:M137"/>
    <mergeCell ref="N136:N137"/>
    <mergeCell ref="O136:O137"/>
    <mergeCell ref="P136:Q136"/>
    <mergeCell ref="H129:K129"/>
    <mergeCell ref="E132:H132"/>
    <mergeCell ref="B135:B137"/>
    <mergeCell ref="C135:E137"/>
    <mergeCell ref="F135:F137"/>
    <mergeCell ref="G135:H135"/>
    <mergeCell ref="I135:I137"/>
    <mergeCell ref="J135:J137"/>
    <mergeCell ref="K135:K137"/>
    <mergeCell ref="C111:E111"/>
    <mergeCell ref="G112:G115"/>
    <mergeCell ref="H112:H115"/>
    <mergeCell ref="B116:H116"/>
    <mergeCell ref="H127:K127"/>
    <mergeCell ref="H128:K128"/>
    <mergeCell ref="L108:L110"/>
    <mergeCell ref="M108:N108"/>
    <mergeCell ref="O108:Q108"/>
    <mergeCell ref="R108:R110"/>
    <mergeCell ref="G109:G110"/>
    <mergeCell ref="H109:H110"/>
    <mergeCell ref="M109:M110"/>
    <mergeCell ref="N109:N110"/>
    <mergeCell ref="O109:O110"/>
    <mergeCell ref="P109:Q109"/>
    <mergeCell ref="H101:K101"/>
    <mergeCell ref="H102:K102"/>
    <mergeCell ref="B108:B110"/>
    <mergeCell ref="C108:E110"/>
    <mergeCell ref="F108:F110"/>
    <mergeCell ref="G108:H108"/>
    <mergeCell ref="I108:I110"/>
    <mergeCell ref="J108:J110"/>
    <mergeCell ref="K108:K110"/>
    <mergeCell ref="T85:V85"/>
    <mergeCell ref="C86:E86"/>
    <mergeCell ref="C87:E87"/>
    <mergeCell ref="T87:V87"/>
    <mergeCell ref="B88:H88"/>
    <mergeCell ref="H100:K100"/>
    <mergeCell ref="T73:T74"/>
    <mergeCell ref="C75:E75"/>
    <mergeCell ref="T75:T76"/>
    <mergeCell ref="G76:G87"/>
    <mergeCell ref="H76:H87"/>
    <mergeCell ref="C83:E83"/>
    <mergeCell ref="T83:V83"/>
    <mergeCell ref="C84:E84"/>
    <mergeCell ref="T84:V84"/>
    <mergeCell ref="C85:E85"/>
    <mergeCell ref="M72:N72"/>
    <mergeCell ref="O72:Q72"/>
    <mergeCell ref="R72:R74"/>
    <mergeCell ref="G73:G74"/>
    <mergeCell ref="H73:H74"/>
    <mergeCell ref="M73:M74"/>
    <mergeCell ref="N73:N74"/>
    <mergeCell ref="O73:O74"/>
    <mergeCell ref="P73:Q73"/>
    <mergeCell ref="H66:K66"/>
    <mergeCell ref="T70:T72"/>
    <mergeCell ref="B72:B74"/>
    <mergeCell ref="C72:E74"/>
    <mergeCell ref="F72:F74"/>
    <mergeCell ref="G72:H72"/>
    <mergeCell ref="I72:I74"/>
    <mergeCell ref="J72:J74"/>
    <mergeCell ref="K72:K74"/>
    <mergeCell ref="L72:L74"/>
    <mergeCell ref="C47:E47"/>
    <mergeCell ref="G48:G52"/>
    <mergeCell ref="H48:H52"/>
    <mergeCell ref="B53:H53"/>
    <mergeCell ref="H64:K64"/>
    <mergeCell ref="H65:K65"/>
    <mergeCell ref="L44:L46"/>
    <mergeCell ref="M44:N44"/>
    <mergeCell ref="O44:Q44"/>
    <mergeCell ref="R44:R46"/>
    <mergeCell ref="G45:G46"/>
    <mergeCell ref="H45:H46"/>
    <mergeCell ref="M45:M46"/>
    <mergeCell ref="N45:N46"/>
    <mergeCell ref="O45:O46"/>
    <mergeCell ref="P45:Q45"/>
    <mergeCell ref="H38:K38"/>
    <mergeCell ref="B44:B46"/>
    <mergeCell ref="C44:E46"/>
    <mergeCell ref="F44:F46"/>
    <mergeCell ref="G44:H44"/>
    <mergeCell ref="I44:I46"/>
    <mergeCell ref="J44:J46"/>
    <mergeCell ref="K44:K46"/>
    <mergeCell ref="C14:E14"/>
    <mergeCell ref="G15:G24"/>
    <mergeCell ref="H15:H24"/>
    <mergeCell ref="B25:H25"/>
    <mergeCell ref="H36:K36"/>
    <mergeCell ref="H37:K37"/>
    <mergeCell ref="L11:L13"/>
    <mergeCell ref="M11:N11"/>
    <mergeCell ref="O11:Q11"/>
    <mergeCell ref="R11:R13"/>
    <mergeCell ref="G12:G13"/>
    <mergeCell ref="H12:H13"/>
    <mergeCell ref="M12:M13"/>
    <mergeCell ref="N12:N13"/>
    <mergeCell ref="O12:O13"/>
    <mergeCell ref="P12:Q12"/>
    <mergeCell ref="H3:K3"/>
    <mergeCell ref="H4:K4"/>
    <mergeCell ref="H5:K5"/>
    <mergeCell ref="B11:B13"/>
    <mergeCell ref="C11:E13"/>
    <mergeCell ref="F11:F13"/>
    <mergeCell ref="G11:H11"/>
    <mergeCell ref="I11:I13"/>
    <mergeCell ref="J11:J13"/>
    <mergeCell ref="K11:K13"/>
  </mergeCells>
  <pageMargins left="0.23622047244094499" right="0.35433070866141703" top="0.35433070866141703" bottom="0.196850393700787" header="0.23622047244094499" footer="0.27559055118110198"/>
  <pageSetup paperSize="5" scale="75" orientation="landscape" horizontalDpi="300" verticalDpi="300" r:id="rId1"/>
  <headerFooter alignWithMargins="0"/>
  <rowBreaks count="19" manualBreakCount="19">
    <brk id="61" max="19" man="1"/>
    <brk id="96" max="19" man="1"/>
    <brk id="124" max="19" man="1"/>
    <brk id="151" max="19" man="1"/>
    <brk id="179" max="19" man="1"/>
    <brk id="207" max="19" man="1"/>
    <brk id="233" max="19" man="1"/>
    <brk id="265" max="19" man="1"/>
    <brk id="290" max="19" man="1"/>
    <brk id="314" max="19" man="1"/>
    <brk id="338" max="19" man="1"/>
    <brk id="362" max="19" man="1"/>
    <brk id="388" max="19" man="1"/>
    <brk id="417" max="19" man="1"/>
    <brk id="443" max="19" man="1"/>
    <brk id="472" max="19" man="1"/>
    <brk id="499" max="19" man="1"/>
    <brk id="526" max="19" man="1"/>
    <brk id="555" max="1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2D86D-AD0D-42FE-ABA7-CF3B19EAD08D}">
  <sheetPr>
    <tabColor rgb="FF8CEC34"/>
  </sheetPr>
  <dimension ref="B1:W42"/>
  <sheetViews>
    <sheetView view="pageBreakPreview" topLeftCell="F34" zoomScale="75" zoomScaleNormal="75" zoomScalePageLayoutView="80" workbookViewId="0">
      <selection activeCell="I42" sqref="I42"/>
    </sheetView>
  </sheetViews>
  <sheetFormatPr defaultColWidth="9.28515625" defaultRowHeight="15"/>
  <cols>
    <col min="1" max="1" width="4" style="35" customWidth="1"/>
    <col min="2" max="2" width="6.5703125" style="36" customWidth="1"/>
    <col min="3" max="3" width="3.7109375" style="35" customWidth="1"/>
    <col min="4" max="4" width="2.42578125" style="35" customWidth="1"/>
    <col min="5" max="5" width="18.28515625" style="35" customWidth="1"/>
    <col min="6" max="6" width="57.85546875" style="35" customWidth="1"/>
    <col min="7" max="7" width="23.42578125" style="35" customWidth="1"/>
    <col min="8" max="8" width="12" style="35" customWidth="1"/>
    <col min="9" max="9" width="13.7109375" style="35" customWidth="1"/>
    <col min="10" max="10" width="11.7109375" style="35" customWidth="1"/>
    <col min="11" max="11" width="18.5703125" style="35" customWidth="1"/>
    <col min="12" max="12" width="22.85546875" style="35" customWidth="1"/>
    <col min="13" max="13" width="10.5703125" style="35" customWidth="1"/>
    <col min="14" max="14" width="22.7109375" style="35" customWidth="1"/>
    <col min="15" max="15" width="17.140625" style="35" customWidth="1"/>
    <col min="16" max="16" width="14" style="35" customWidth="1"/>
    <col min="17" max="17" width="9.140625" style="35" customWidth="1"/>
    <col min="18" max="18" width="3.5703125" style="35" customWidth="1"/>
    <col min="19" max="19" width="27.7109375" style="35" customWidth="1"/>
    <col min="20" max="20" width="15.7109375" style="35" customWidth="1"/>
    <col min="21" max="21" width="21.140625" style="35" customWidth="1"/>
    <col min="22" max="22" width="20.28515625" style="35" customWidth="1"/>
    <col min="23" max="23" width="18.28515625" style="35" customWidth="1"/>
    <col min="24" max="16384" width="9.28515625" style="35"/>
  </cols>
  <sheetData>
    <row r="1" spans="2:23">
      <c r="B1" s="455" t="s">
        <v>166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</row>
    <row r="2" spans="2:23">
      <c r="B2" s="455" t="s">
        <v>167</v>
      </c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</row>
    <row r="3" spans="2:23">
      <c r="B3" s="455" t="s">
        <v>247</v>
      </c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</row>
    <row r="4" spans="2:23" s="34" customFormat="1" ht="13.5" customHeight="1">
      <c r="B4" s="37" t="s">
        <v>168</v>
      </c>
      <c r="C4" s="38"/>
      <c r="D4" s="38" t="s">
        <v>169</v>
      </c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2:23" s="34" customFormat="1">
      <c r="B5" s="37" t="s">
        <v>170</v>
      </c>
      <c r="C5" s="38"/>
      <c r="D5" s="38" t="s">
        <v>171</v>
      </c>
      <c r="N5" s="57" t="str">
        <f>[2]rincian!N70</f>
        <v>Keadaan Bulan Maret 2025</v>
      </c>
      <c r="P5" s="58"/>
      <c r="Q5" s="37"/>
      <c r="R5" s="87"/>
      <c r="S5" s="87"/>
    </row>
    <row r="6" spans="2:23" ht="15.75" thickBot="1">
      <c r="B6" s="40"/>
      <c r="C6" s="41"/>
      <c r="P6" s="59"/>
      <c r="Q6" s="84"/>
      <c r="R6" s="36"/>
      <c r="S6" s="36"/>
    </row>
    <row r="7" spans="2:23" ht="29.25" customHeight="1" thickTop="1">
      <c r="B7" s="466" t="s">
        <v>61</v>
      </c>
      <c r="C7" s="453" t="s">
        <v>172</v>
      </c>
      <c r="D7" s="453"/>
      <c r="E7" s="453"/>
      <c r="F7" s="453"/>
      <c r="G7" s="453" t="s">
        <v>173</v>
      </c>
      <c r="H7" s="453" t="s">
        <v>174</v>
      </c>
      <c r="I7" s="453" t="s">
        <v>175</v>
      </c>
      <c r="J7" s="453"/>
      <c r="K7" s="457" t="s">
        <v>10</v>
      </c>
      <c r="L7" s="457"/>
      <c r="M7" s="457"/>
      <c r="N7" s="453" t="s">
        <v>176</v>
      </c>
      <c r="O7" s="453" t="s">
        <v>177</v>
      </c>
      <c r="P7" s="453" t="s">
        <v>13</v>
      </c>
      <c r="Q7" s="459" t="s">
        <v>178</v>
      </c>
    </row>
    <row r="8" spans="2:23" ht="18" customHeight="1">
      <c r="B8" s="467"/>
      <c r="C8" s="454"/>
      <c r="D8" s="454"/>
      <c r="E8" s="454"/>
      <c r="F8" s="458"/>
      <c r="G8" s="454"/>
      <c r="H8" s="454"/>
      <c r="I8" s="458" t="s">
        <v>179</v>
      </c>
      <c r="J8" s="458" t="s">
        <v>180</v>
      </c>
      <c r="K8" s="458" t="s">
        <v>179</v>
      </c>
      <c r="L8" s="462" t="s">
        <v>181</v>
      </c>
      <c r="M8" s="462"/>
      <c r="N8" s="454"/>
      <c r="O8" s="454"/>
      <c r="P8" s="458"/>
      <c r="Q8" s="460"/>
    </row>
    <row r="9" spans="2:23">
      <c r="B9" s="468"/>
      <c r="C9" s="454"/>
      <c r="D9" s="454"/>
      <c r="E9" s="454"/>
      <c r="F9" s="458"/>
      <c r="G9" s="454"/>
      <c r="H9" s="454"/>
      <c r="I9" s="454"/>
      <c r="J9" s="454"/>
      <c r="K9" s="454"/>
      <c r="L9" s="60" t="s">
        <v>182</v>
      </c>
      <c r="M9" s="60" t="s">
        <v>18</v>
      </c>
      <c r="N9" s="454"/>
      <c r="O9" s="454"/>
      <c r="P9" s="454"/>
      <c r="Q9" s="461"/>
    </row>
    <row r="10" spans="2:23" ht="17.100000000000001" customHeight="1">
      <c r="B10" s="42">
        <v>1</v>
      </c>
      <c r="C10" s="469">
        <v>2</v>
      </c>
      <c r="D10" s="469"/>
      <c r="E10" s="469"/>
      <c r="F10" s="43">
        <v>3</v>
      </c>
      <c r="G10" s="43">
        <v>4</v>
      </c>
      <c r="H10" s="43">
        <v>5</v>
      </c>
      <c r="I10" s="43">
        <v>6</v>
      </c>
      <c r="J10" s="43">
        <v>7</v>
      </c>
      <c r="K10" s="43">
        <v>8</v>
      </c>
      <c r="L10" s="43">
        <v>9</v>
      </c>
      <c r="M10" s="43">
        <v>10</v>
      </c>
      <c r="N10" s="43">
        <v>11</v>
      </c>
      <c r="O10" s="43">
        <v>12</v>
      </c>
      <c r="P10" s="43">
        <v>13</v>
      </c>
      <c r="Q10" s="88">
        <v>14</v>
      </c>
      <c r="R10" s="36"/>
      <c r="T10" s="36"/>
      <c r="U10" s="36"/>
    </row>
    <row r="11" spans="2:23" ht="35.25" hidden="1" customHeight="1">
      <c r="B11" s="44">
        <v>1</v>
      </c>
      <c r="C11" s="45" t="str">
        <f>[2]rincian!P32</f>
        <v>ARMAN,S.Sos</v>
      </c>
      <c r="D11" s="46"/>
      <c r="E11" s="46"/>
      <c r="F11" s="47" t="str">
        <f>[2]rincian!E8</f>
        <v xml:space="preserve">Penyusunan Dokumen Perencanaan Perangkat Daerah </v>
      </c>
      <c r="G11" s="48">
        <f>[2]rincian!I25</f>
        <v>0</v>
      </c>
      <c r="H11" s="49">
        <f>G11/G32*100</f>
        <v>0</v>
      </c>
      <c r="I11" s="61">
        <v>0</v>
      </c>
      <c r="J11" s="62">
        <v>0</v>
      </c>
      <c r="K11" s="49">
        <f>H11*I11/100</f>
        <v>0</v>
      </c>
      <c r="L11" s="63">
        <f>[2]rincian!P25</f>
        <v>0</v>
      </c>
      <c r="M11" s="64">
        <f>K11</f>
        <v>0</v>
      </c>
      <c r="N11" s="65">
        <f t="shared" ref="N11:N31" si="0">G11-L11</f>
        <v>0</v>
      </c>
      <c r="O11" s="66"/>
      <c r="P11" s="46"/>
      <c r="Q11" s="89"/>
      <c r="S11" s="83">
        <f>G13+G14+G15</f>
        <v>1697610400</v>
      </c>
      <c r="T11" s="57"/>
    </row>
    <row r="12" spans="2:23" ht="35.25" customHeight="1">
      <c r="B12" s="44">
        <v>1</v>
      </c>
      <c r="C12" s="45" t="str">
        <f>[2]rincian!P60</f>
        <v>ARMAN,S.Sos</v>
      </c>
      <c r="D12" s="46"/>
      <c r="E12" s="46"/>
      <c r="F12" s="47" t="str">
        <f>[2]rincian!E41</f>
        <v>Penyusunan Dokumen Perencanaan Perangkat Daerah</v>
      </c>
      <c r="G12" s="48">
        <f>[2]rincian!I53</f>
        <v>13993200</v>
      </c>
      <c r="H12" s="49">
        <f>G12/G32*100</f>
        <v>0.62741053934206459</v>
      </c>
      <c r="I12" s="61">
        <f>L12/G12*100</f>
        <v>7.5036446273904458</v>
      </c>
      <c r="J12" s="67">
        <f>L12/G12*100</f>
        <v>7.5036446273904458</v>
      </c>
      <c r="K12" s="49">
        <f>H12*I12/100</f>
        <v>4.7078657227022251E-2</v>
      </c>
      <c r="L12" s="48">
        <f>[2]rincian!P53</f>
        <v>1050000</v>
      </c>
      <c r="M12" s="64">
        <f>K12</f>
        <v>4.7078657227022251E-2</v>
      </c>
      <c r="N12" s="65">
        <f t="shared" si="0"/>
        <v>12943200</v>
      </c>
      <c r="O12" s="66"/>
      <c r="P12" s="46"/>
      <c r="Q12" s="89"/>
      <c r="S12" s="83">
        <f>'[2]FORMAT BARU'!H64</f>
        <v>2115753100</v>
      </c>
      <c r="T12" s="57">
        <f>S12-S13</f>
        <v>-12000000</v>
      </c>
    </row>
    <row r="13" spans="2:23" ht="35.25" customHeight="1">
      <c r="B13" s="50">
        <v>2</v>
      </c>
      <c r="C13" s="51" t="str">
        <f>C11</f>
        <v>ARMAN,S.Sos</v>
      </c>
      <c r="D13" s="52"/>
      <c r="E13" s="52"/>
      <c r="F13" s="53" t="str">
        <f>[2]rincian!E69</f>
        <v xml:space="preserve">Penyediaan gaji dan Tunjangan ASN </v>
      </c>
      <c r="G13" s="54">
        <f>[2]rincian!I88</f>
        <v>1683010000</v>
      </c>
      <c r="H13" s="49">
        <f>G13/G32*100</f>
        <v>75.460810380619733</v>
      </c>
      <c r="I13" s="61">
        <f t="shared" ref="I13:I31" si="1">L13/G13*100</f>
        <v>19.147863292553225</v>
      </c>
      <c r="J13" s="67">
        <f t="shared" ref="J13:J31" si="2">L13/G13*100</f>
        <v>19.147863292553225</v>
      </c>
      <c r="K13" s="49">
        <f t="shared" ref="K13:K31" si="3">H13*I13/100</f>
        <v>14.449132811133879</v>
      </c>
      <c r="L13" s="54">
        <f>[2]rincian!P88</f>
        <v>322260454</v>
      </c>
      <c r="M13" s="64">
        <f t="shared" ref="M13:M31" si="4">K13</f>
        <v>14.449132811133879</v>
      </c>
      <c r="N13" s="65">
        <f t="shared" si="0"/>
        <v>1360749546</v>
      </c>
      <c r="O13" s="68"/>
      <c r="P13" s="52"/>
      <c r="Q13" s="90"/>
      <c r="S13" s="83">
        <f>SUM(G12:G25)</f>
        <v>2127753100</v>
      </c>
      <c r="W13" s="91">
        <v>5630000</v>
      </c>
    </row>
    <row r="14" spans="2:23" ht="35.25" customHeight="1">
      <c r="B14" s="44">
        <v>3</v>
      </c>
      <c r="C14" s="51" t="str">
        <f>C13</f>
        <v>ARMAN,S.Sos</v>
      </c>
      <c r="D14" s="52"/>
      <c r="E14" s="52"/>
      <c r="F14" s="53" t="str">
        <f>[2]rincian!E105</f>
        <v>Koordinasi dan Penyusunan Laporan Keuangan Akhir Tahun SKPD</v>
      </c>
      <c r="G14" s="54">
        <f>[2]rincian!I116</f>
        <v>6428100</v>
      </c>
      <c r="H14" s="49">
        <f>G14/G32*100</f>
        <v>0.28821553954383022</v>
      </c>
      <c r="I14" s="61">
        <f t="shared" si="1"/>
        <v>0</v>
      </c>
      <c r="J14" s="67">
        <f t="shared" si="2"/>
        <v>0</v>
      </c>
      <c r="K14" s="49">
        <f t="shared" si="3"/>
        <v>0</v>
      </c>
      <c r="L14" s="54">
        <f>[2]rincian!P116</f>
        <v>0</v>
      </c>
      <c r="M14" s="64">
        <f t="shared" si="4"/>
        <v>0</v>
      </c>
      <c r="N14" s="65">
        <f t="shared" si="0"/>
        <v>6428100</v>
      </c>
      <c r="O14" s="68"/>
      <c r="P14" s="52"/>
      <c r="Q14" s="90"/>
      <c r="S14" s="83">
        <f>G32-G13</f>
        <v>547300000</v>
      </c>
    </row>
    <row r="15" spans="2:23" ht="51.6" customHeight="1">
      <c r="B15" s="50">
        <v>4</v>
      </c>
      <c r="C15" s="51" t="str">
        <f>C14</f>
        <v>ARMAN,S.Sos</v>
      </c>
      <c r="D15" s="52"/>
      <c r="E15" s="52"/>
      <c r="F15" s="53" t="str">
        <f>[2]rincian!E132</f>
        <v>Koordinasi dan Penyusunan Laporan Keuangan Bulanan/ Triwulanan/ Semesteran SKPD</v>
      </c>
      <c r="G15" s="54">
        <f>[2]rincian!I143</f>
        <v>8172300</v>
      </c>
      <c r="H15" s="49">
        <f>G15/G32*100</f>
        <v>0.36641991472037522</v>
      </c>
      <c r="I15" s="61">
        <f t="shared" si="1"/>
        <v>14.683748761058698</v>
      </c>
      <c r="J15" s="67">
        <f t="shared" si="2"/>
        <v>14.683748761058698</v>
      </c>
      <c r="K15" s="49">
        <f t="shared" si="3"/>
        <v>5.3804179688025436E-2</v>
      </c>
      <c r="L15" s="54">
        <f>[2]rincian!P143</f>
        <v>1200000</v>
      </c>
      <c r="M15" s="64">
        <f t="shared" si="4"/>
        <v>5.3804179688025436E-2</v>
      </c>
      <c r="N15" s="65">
        <f t="shared" si="0"/>
        <v>6972300</v>
      </c>
      <c r="O15" s="68"/>
      <c r="P15" s="52"/>
      <c r="Q15" s="90"/>
    </row>
    <row r="16" spans="2:23" ht="51.6" customHeight="1">
      <c r="B16" s="44">
        <v>5</v>
      </c>
      <c r="C16" s="51" t="str">
        <f>C15</f>
        <v>ARMAN,S.Sos</v>
      </c>
      <c r="D16" s="52"/>
      <c r="E16" s="52"/>
      <c r="F16" s="53" t="str">
        <f>[2]rincian!E159</f>
        <v>Rekonsiliasi dan Penyusunan Laporan Barang Milik Daerah pada SKPD</v>
      </c>
      <c r="G16" s="54">
        <f>[2]rincian!I171</f>
        <v>8472700</v>
      </c>
      <c r="H16" s="49">
        <f>G16/G32*100</f>
        <v>0.37988889436894424</v>
      </c>
      <c r="I16" s="61">
        <f t="shared" si="1"/>
        <v>14.163135718248022</v>
      </c>
      <c r="J16" s="67">
        <f t="shared" si="2"/>
        <v>14.163135718248022</v>
      </c>
      <c r="K16" s="49">
        <f t="shared" si="3"/>
        <v>5.3804179688025436E-2</v>
      </c>
      <c r="L16" s="54">
        <f>[2]rincian!P171</f>
        <v>1200000</v>
      </c>
      <c r="M16" s="64">
        <f t="shared" si="4"/>
        <v>5.3804179688025436E-2</v>
      </c>
      <c r="N16" s="65">
        <f t="shared" si="0"/>
        <v>7272700</v>
      </c>
      <c r="O16" s="68"/>
      <c r="P16" s="52"/>
      <c r="Q16" s="90"/>
    </row>
    <row r="17" spans="2:22" ht="51.6" customHeight="1">
      <c r="B17" s="44"/>
      <c r="C17" s="302"/>
      <c r="D17" s="303"/>
      <c r="E17" s="304"/>
      <c r="F17" s="53" t="str">
        <f>[2]rincian!E370</f>
        <v>Penyediaan Peralatan dan Perlengkapan Kantor</v>
      </c>
      <c r="G17" s="54">
        <f>[2]rincian!I379</f>
        <v>37000000</v>
      </c>
      <c r="H17" s="49">
        <f>G17/G32*100</f>
        <v>1.6589622070474506</v>
      </c>
      <c r="I17" s="61">
        <f>L17/G17*100</f>
        <v>100</v>
      </c>
      <c r="J17" s="67"/>
      <c r="K17" s="49">
        <f t="shared" si="3"/>
        <v>1.6589622070474506</v>
      </c>
      <c r="L17" s="54">
        <f>[2]rincian!P379</f>
        <v>37000000</v>
      </c>
      <c r="M17" s="64">
        <f t="shared" si="4"/>
        <v>1.6589622070474506</v>
      </c>
      <c r="N17" s="65">
        <f>G17-L17</f>
        <v>0</v>
      </c>
      <c r="O17" s="68"/>
      <c r="P17" s="52"/>
      <c r="Q17" s="90"/>
    </row>
    <row r="18" spans="2:22" ht="43.9" customHeight="1">
      <c r="B18" s="50">
        <v>6</v>
      </c>
      <c r="C18" s="470" t="s">
        <v>183</v>
      </c>
      <c r="D18" s="471"/>
      <c r="E18" s="472"/>
      <c r="F18" s="53" t="str">
        <f>[2]rincian!E187</f>
        <v>Penyediaan Bahan Bacaan dan Peraturan Perundang-undangan</v>
      </c>
      <c r="G18" s="54">
        <f>[2]rincian!I199</f>
        <v>4680000</v>
      </c>
      <c r="H18" s="49">
        <f>G18/G32*100</f>
        <v>0.20983630078329918</v>
      </c>
      <c r="I18" s="61">
        <f t="shared" si="1"/>
        <v>0</v>
      </c>
      <c r="J18" s="67">
        <f t="shared" si="2"/>
        <v>0</v>
      </c>
      <c r="K18" s="49">
        <f t="shared" si="3"/>
        <v>0</v>
      </c>
      <c r="L18" s="54">
        <f>[2]rincian!P199</f>
        <v>0</v>
      </c>
      <c r="M18" s="64">
        <f t="shared" si="4"/>
        <v>0</v>
      </c>
      <c r="N18" s="65">
        <f t="shared" si="0"/>
        <v>4680000</v>
      </c>
      <c r="O18" s="69"/>
      <c r="P18" s="52"/>
      <c r="Q18" s="90"/>
    </row>
    <row r="19" spans="2:22" ht="35.25" customHeight="1">
      <c r="B19" s="50">
        <v>7</v>
      </c>
      <c r="C19" s="51" t="str">
        <f>[2]rincian!P232</f>
        <v>FERI ADY, S.ST</v>
      </c>
      <c r="D19" s="52"/>
      <c r="E19" s="52"/>
      <c r="F19" s="53" t="str">
        <f>[2]rincian!E215</f>
        <v>Penyelenggaraan Rapat Koordinasi dan Konsultasi SKPD</v>
      </c>
      <c r="G19" s="54">
        <f>[2]rincian!I225</f>
        <v>70467000</v>
      </c>
      <c r="H19" s="49">
        <f>G19/G32*100</f>
        <v>3.1595159417300733</v>
      </c>
      <c r="I19" s="61">
        <f t="shared" si="1"/>
        <v>3.1929839499340118</v>
      </c>
      <c r="J19" s="67">
        <f t="shared" si="2"/>
        <v>3.1929839499340118</v>
      </c>
      <c r="K19" s="49">
        <f t="shared" si="3"/>
        <v>0.10088283691504768</v>
      </c>
      <c r="L19" s="54">
        <f>[2]rincian!P225</f>
        <v>2250000</v>
      </c>
      <c r="M19" s="64">
        <f t="shared" si="4"/>
        <v>0.10088283691504768</v>
      </c>
      <c r="N19" s="65">
        <f t="shared" si="0"/>
        <v>68217000</v>
      </c>
      <c r="O19" s="69"/>
      <c r="P19" s="52"/>
      <c r="Q19" s="90"/>
    </row>
    <row r="20" spans="2:22" ht="35.25" customHeight="1">
      <c r="B20" s="44"/>
      <c r="C20" s="51"/>
      <c r="D20" s="52"/>
      <c r="E20" s="52"/>
      <c r="F20" s="53" t="str">
        <f>[2]rincian!E396</f>
        <v>Pengadaan Mebel</v>
      </c>
      <c r="G20" s="54">
        <f>[2]rincian!I405</f>
        <v>12000000</v>
      </c>
      <c r="H20" s="49">
        <f>G20/G32*100</f>
        <v>0.53804179688025422</v>
      </c>
      <c r="I20" s="61"/>
      <c r="J20" s="67"/>
      <c r="K20" s="49"/>
      <c r="L20" s="54">
        <f>[2]rincian!P405</f>
        <v>12000000</v>
      </c>
      <c r="M20" s="64"/>
      <c r="N20" s="65">
        <f>G20-L20</f>
        <v>0</v>
      </c>
      <c r="O20" s="69"/>
      <c r="P20" s="52"/>
      <c r="Q20" s="90"/>
    </row>
    <row r="21" spans="2:22" ht="35.25" customHeight="1">
      <c r="B21" s="44">
        <v>8</v>
      </c>
      <c r="C21" s="51" t="str">
        <f>C19</f>
        <v>FERI ADY, S.ST</v>
      </c>
      <c r="D21" s="52"/>
      <c r="E21" s="52"/>
      <c r="F21" s="53" t="str">
        <f>[2]rincian!E241</f>
        <v xml:space="preserve"> Penyediaan Jasa Pelayanan Umum Kantor</v>
      </c>
      <c r="G21" s="54">
        <f>[2]rincian!I257</f>
        <v>218749800</v>
      </c>
      <c r="H21" s="49">
        <f>G21/G32*100</f>
        <v>9.8080446215996879</v>
      </c>
      <c r="I21" s="61">
        <f t="shared" si="1"/>
        <v>15.33715687968629</v>
      </c>
      <c r="J21" s="67">
        <f t="shared" si="2"/>
        <v>15.33715687968629</v>
      </c>
      <c r="K21" s="49">
        <f t="shared" si="3"/>
        <v>1.5042751904443776</v>
      </c>
      <c r="L21" s="54">
        <f>[2]rincian!P257</f>
        <v>33550000</v>
      </c>
      <c r="M21" s="64">
        <f t="shared" si="4"/>
        <v>1.5042751904443776</v>
      </c>
      <c r="N21" s="65">
        <f t="shared" si="0"/>
        <v>185199800</v>
      </c>
      <c r="O21" s="69"/>
      <c r="P21" s="52"/>
      <c r="Q21" s="90"/>
    </row>
    <row r="22" spans="2:22" ht="66.599999999999994" customHeight="1">
      <c r="B22" s="50">
        <v>9</v>
      </c>
      <c r="C22" s="51" t="str">
        <f>C21</f>
        <v>FERI ADY, S.ST</v>
      </c>
      <c r="D22" s="52"/>
      <c r="E22" s="52"/>
      <c r="F22" s="53" t="str">
        <f>[2]rincian!E273</f>
        <v>Penyediaan Jasa Komunikasi, Sumber Daya Air dan Listrik</v>
      </c>
      <c r="G22" s="54">
        <f>[2]rincian!I282</f>
        <v>5450000</v>
      </c>
      <c r="H22" s="49">
        <f>G22/G32*100</f>
        <v>0.24436064941644886</v>
      </c>
      <c r="I22" s="61">
        <f t="shared" si="1"/>
        <v>9.6880733944954134</v>
      </c>
      <c r="J22" s="67">
        <f t="shared" si="2"/>
        <v>9.6880733944954134</v>
      </c>
      <c r="K22" s="49">
        <f t="shared" si="3"/>
        <v>2.3673839062731194E-2</v>
      </c>
      <c r="L22" s="54">
        <f>[2]rincian!P282</f>
        <v>528000</v>
      </c>
      <c r="M22" s="64">
        <f t="shared" si="4"/>
        <v>2.3673839062731194E-2</v>
      </c>
      <c r="N22" s="65">
        <f t="shared" si="0"/>
        <v>4922000</v>
      </c>
      <c r="O22" s="68"/>
      <c r="P22" s="52"/>
      <c r="Q22" s="90"/>
      <c r="T22" s="57"/>
    </row>
    <row r="23" spans="2:22" ht="55.15" customHeight="1">
      <c r="B23" s="44">
        <v>10</v>
      </c>
      <c r="C23" s="54" t="str">
        <f>[2]rincian!P313</f>
        <v>NUR KAMAR, S.Kel</v>
      </c>
      <c r="D23" s="52"/>
      <c r="E23" s="52"/>
      <c r="F23" s="53" t="str">
        <f>[2]rincian!E298</f>
        <v>Penyediaan Jasa Pemeliharaan, Biaya Pemeliharaan, dan Pajak Kendaraan Perorangan Dinas atau Kendaraan Dinas Jabatan</v>
      </c>
      <c r="G23" s="54">
        <f>[2]rincian!I306</f>
        <v>36770000</v>
      </c>
      <c r="H23" s="49">
        <f>G23/G32*100</f>
        <v>1.6486497392739126</v>
      </c>
      <c r="I23" s="61">
        <f t="shared" si="1"/>
        <v>34.675006799020942</v>
      </c>
      <c r="J23" s="67">
        <f t="shared" si="2"/>
        <v>34.675006799020942</v>
      </c>
      <c r="K23" s="49">
        <f t="shared" si="3"/>
        <v>0.57166940918527021</v>
      </c>
      <c r="L23" s="54">
        <f>[2]rincian!P306</f>
        <v>12750000</v>
      </c>
      <c r="M23" s="64">
        <f t="shared" si="4"/>
        <v>0.57166940918527021</v>
      </c>
      <c r="N23" s="65">
        <f t="shared" si="0"/>
        <v>24020000</v>
      </c>
      <c r="O23" s="69"/>
      <c r="P23" s="52"/>
      <c r="Q23" s="90"/>
    </row>
    <row r="24" spans="2:22" ht="46.9" customHeight="1">
      <c r="B24" s="50">
        <v>11</v>
      </c>
      <c r="C24" s="51" t="str">
        <f>C23</f>
        <v>NUR KAMAR, S.Kel</v>
      </c>
      <c r="D24" s="52"/>
      <c r="E24" s="52"/>
      <c r="F24" s="53" t="str">
        <f>[2]rincian!E322</f>
        <v>Penyediaan Jasa Pemeliharaan, Biaya Pemeliharaan, Pajak dan Perizinan Kendaraan Dinas Operasional atau Lapangan</v>
      </c>
      <c r="G24" s="54">
        <f>[2]rincian!I330</f>
        <v>19640000</v>
      </c>
      <c r="H24" s="49">
        <f>G24/G32*100</f>
        <v>0.88059507422734962</v>
      </c>
      <c r="I24" s="61">
        <f t="shared" si="1"/>
        <v>3.4215885947046845</v>
      </c>
      <c r="J24" s="67">
        <f t="shared" si="2"/>
        <v>3.4215885947046845</v>
      </c>
      <c r="K24" s="49">
        <f t="shared" si="3"/>
        <v>3.0130340625294245E-2</v>
      </c>
      <c r="L24" s="54">
        <f>[2]rincian!P330</f>
        <v>672000</v>
      </c>
      <c r="M24" s="64">
        <f t="shared" si="4"/>
        <v>3.0130340625294245E-2</v>
      </c>
      <c r="N24" s="65">
        <f t="shared" si="0"/>
        <v>18968000</v>
      </c>
      <c r="O24" s="69"/>
      <c r="P24" s="52"/>
      <c r="Q24" s="90"/>
      <c r="T24" s="57">
        <f>T25-T26</f>
        <v>468146397</v>
      </c>
    </row>
    <row r="25" spans="2:22" ht="46.5" customHeight="1">
      <c r="B25" s="44">
        <v>12</v>
      </c>
      <c r="C25" s="51" t="str">
        <f>C24</f>
        <v>NUR KAMAR, S.Kel</v>
      </c>
      <c r="D25" s="52"/>
      <c r="E25" s="52"/>
      <c r="F25" s="53" t="str">
        <f>[2]rincian!E346</f>
        <v>Pemeliharaan Peralatan dan Mesin Lainnya</v>
      </c>
      <c r="G25" s="54">
        <f>[2]rincian!I354</f>
        <v>2920000</v>
      </c>
      <c r="H25" s="49">
        <f>G25/G32*100</f>
        <v>0.13092350390752855</v>
      </c>
      <c r="I25" s="61">
        <f t="shared" si="1"/>
        <v>0</v>
      </c>
      <c r="J25" s="67">
        <f t="shared" si="2"/>
        <v>0</v>
      </c>
      <c r="K25" s="49">
        <f t="shared" si="3"/>
        <v>0</v>
      </c>
      <c r="L25" s="54">
        <f>[2]rincian!P354</f>
        <v>0</v>
      </c>
      <c r="M25" s="64">
        <f t="shared" si="4"/>
        <v>0</v>
      </c>
      <c r="N25" s="65">
        <f t="shared" si="0"/>
        <v>2920000</v>
      </c>
      <c r="O25" s="69"/>
      <c r="P25" s="52"/>
      <c r="Q25" s="90"/>
      <c r="T25" s="92">
        <v>444961104</v>
      </c>
    </row>
    <row r="26" spans="2:22" ht="71.25" customHeight="1">
      <c r="B26" s="50">
        <v>13</v>
      </c>
      <c r="C26" s="463" t="str">
        <f>[2]rincian!P442</f>
        <v>AKHMAD RIFAI, S.PI</v>
      </c>
      <c r="D26" s="463"/>
      <c r="E26" s="463"/>
      <c r="F26" s="53" t="str">
        <f>[2]rincian!E425</f>
        <v>Koordinasi/Sinergi Perencanaan dan Pelaksanaan Kegiatan Pemerintahan dengan Perangkat Daerah dan Instansi Vertikal Terkait</v>
      </c>
      <c r="G26" s="54">
        <f>[2]rincian!I435</f>
        <v>1352200</v>
      </c>
      <c r="H26" s="55">
        <f>G26/G32*100</f>
        <v>6.0628343145123324E-2</v>
      </c>
      <c r="I26" s="70">
        <f t="shared" si="1"/>
        <v>0</v>
      </c>
      <c r="J26" s="71">
        <f t="shared" si="2"/>
        <v>0</v>
      </c>
      <c r="K26" s="49">
        <f t="shared" si="3"/>
        <v>0</v>
      </c>
      <c r="L26" s="54">
        <f>[2]rincian!P435</f>
        <v>0</v>
      </c>
      <c r="M26" s="64">
        <f t="shared" si="4"/>
        <v>0</v>
      </c>
      <c r="N26" s="65">
        <f t="shared" si="0"/>
        <v>1352200</v>
      </c>
      <c r="O26" s="69"/>
      <c r="P26" s="52"/>
      <c r="Q26" s="90"/>
      <c r="S26" s="92">
        <v>447645747</v>
      </c>
      <c r="T26" s="57">
        <f>L32-S26</f>
        <v>-23185293</v>
      </c>
    </row>
    <row r="27" spans="2:22" ht="99.4" customHeight="1">
      <c r="B27" s="50">
        <v>14</v>
      </c>
      <c r="C27" s="51" t="str">
        <f>[2]rincian!P471</f>
        <v>NUR SYAMSI, S.Sos</v>
      </c>
      <c r="D27" s="52"/>
      <c r="E27" s="52"/>
      <c r="F27" s="53" t="str">
        <f>[2]rincian!E451</f>
        <v xml:space="preserve">Peningkatan Partisipasi Masyarakat dalam Forum Musyawarah Perencanaan Pembangunan di Desa </v>
      </c>
      <c r="G27" s="54">
        <f>[2]rincian!I464</f>
        <v>16180900</v>
      </c>
      <c r="H27" s="55">
        <f>G27/G32*100</f>
        <v>0.72550004259497558</v>
      </c>
      <c r="I27" s="70">
        <f t="shared" si="1"/>
        <v>0</v>
      </c>
      <c r="J27" s="71">
        <f t="shared" si="2"/>
        <v>0</v>
      </c>
      <c r="K27" s="49">
        <f t="shared" si="3"/>
        <v>0</v>
      </c>
      <c r="L27" s="54">
        <f>[2]rincian!P464</f>
        <v>0</v>
      </c>
      <c r="M27" s="64">
        <f t="shared" si="4"/>
        <v>0</v>
      </c>
      <c r="N27" s="65">
        <f t="shared" si="0"/>
        <v>16180900</v>
      </c>
      <c r="O27" s="69"/>
      <c r="P27" s="52"/>
      <c r="Q27" s="90"/>
      <c r="S27" s="92">
        <v>27000000</v>
      </c>
      <c r="T27" s="57"/>
    </row>
    <row r="28" spans="2:22" ht="86.65" customHeight="1">
      <c r="B28" s="50">
        <v>15</v>
      </c>
      <c r="C28" s="51" t="str">
        <f>[2]rincian!P498</f>
        <v>LAILA WAHYUNI,ST</v>
      </c>
      <c r="D28" s="52"/>
      <c r="E28" s="52"/>
      <c r="F28" s="53" t="str">
        <f>[2]rincian!E480</f>
        <v>Peningkatan Efektifitas Kegiatan Pemberdayaan Masyarakat di Wilayah Kecamatan</v>
      </c>
      <c r="G28" s="54">
        <f>[2]rincian!I491</f>
        <v>8791600</v>
      </c>
      <c r="H28" s="55">
        <f>G28/G32*100</f>
        <v>0.39418735512103703</v>
      </c>
      <c r="I28" s="70">
        <f t="shared" si="1"/>
        <v>0</v>
      </c>
      <c r="J28" s="71">
        <f t="shared" si="2"/>
        <v>0</v>
      </c>
      <c r="K28" s="49">
        <f t="shared" si="3"/>
        <v>0</v>
      </c>
      <c r="L28" s="54">
        <f>[2]rincian!P491</f>
        <v>0</v>
      </c>
      <c r="M28" s="64">
        <f t="shared" si="4"/>
        <v>0</v>
      </c>
      <c r="N28" s="65">
        <f t="shared" si="0"/>
        <v>8791600</v>
      </c>
      <c r="O28" s="69"/>
      <c r="P28" s="52"/>
      <c r="Q28" s="90"/>
      <c r="S28" s="93">
        <f>G32-L32</f>
        <v>1805849546</v>
      </c>
      <c r="T28" s="57">
        <f>S28-L13</f>
        <v>1483589092</v>
      </c>
    </row>
    <row r="29" spans="2:22" ht="86.65" customHeight="1">
      <c r="B29" s="50">
        <v>16</v>
      </c>
      <c r="C29" s="463" t="str">
        <f>C23</f>
        <v>NUR KAMAR, S.Kel</v>
      </c>
      <c r="D29" s="463"/>
      <c r="E29" s="463"/>
      <c r="F29" s="53" t="str">
        <f>[2]rincian!E535</f>
        <v>Sinergitas dengan kepolisian Negara Republik Indonesia , Tentara Nasional Indonesia  dan Instansi vertikal di wiilayah Kecamatan</v>
      </c>
      <c r="G29" s="54">
        <f>[2]rincian!I547</f>
        <v>9785500</v>
      </c>
      <c r="H29" s="55">
        <f>G29/G32*100</f>
        <v>0.43875066694764409</v>
      </c>
      <c r="I29" s="70">
        <f>L29/G29*100</f>
        <v>0</v>
      </c>
      <c r="J29" s="71"/>
      <c r="K29" s="49">
        <f t="shared" si="3"/>
        <v>0</v>
      </c>
      <c r="L29" s="72">
        <f>[2]rincian!P547</f>
        <v>0</v>
      </c>
      <c r="M29" s="64">
        <f t="shared" si="4"/>
        <v>0</v>
      </c>
      <c r="N29" s="65">
        <f t="shared" si="0"/>
        <v>9785500</v>
      </c>
      <c r="O29" s="73"/>
      <c r="P29" s="74"/>
      <c r="Q29" s="94"/>
      <c r="S29" s="93"/>
      <c r="T29" s="57"/>
      <c r="U29" s="57">
        <f>SUM(N12:N31)</f>
        <v>1805849546</v>
      </c>
    </row>
    <row r="30" spans="2:22" ht="86.65" customHeight="1">
      <c r="B30" s="50"/>
      <c r="C30" s="54"/>
      <c r="D30" s="54"/>
      <c r="E30" s="54"/>
      <c r="F30" s="53" t="str">
        <f>[2]rincian!E507</f>
        <v>Harmonisasi Hubungan Dengan Tokoh Agama dan Tokoh Masyarakat</v>
      </c>
      <c r="G30" s="54">
        <f>[2]rincian!I517</f>
        <v>6114000</v>
      </c>
      <c r="H30" s="55">
        <f>G30/G32*100</f>
        <v>0.27413229551048957</v>
      </c>
      <c r="I30" s="70">
        <f t="shared" si="1"/>
        <v>0</v>
      </c>
      <c r="J30" s="71"/>
      <c r="K30" s="49"/>
      <c r="L30" s="72">
        <f>[2]rincian!P517</f>
        <v>0</v>
      </c>
      <c r="M30" s="64"/>
      <c r="N30" s="65">
        <f>G30-L30</f>
        <v>6114000</v>
      </c>
      <c r="O30" s="73"/>
      <c r="P30" s="74"/>
      <c r="Q30" s="94"/>
      <c r="S30" s="93"/>
      <c r="T30" s="57"/>
      <c r="U30" s="57"/>
    </row>
    <row r="31" spans="2:22" ht="96.75" customHeight="1">
      <c r="B31" s="50">
        <v>17</v>
      </c>
      <c r="C31" s="463" t="str">
        <f>[2]rincian!P586</f>
        <v>FERI ADY, S.ST</v>
      </c>
      <c r="D31" s="463"/>
      <c r="E31" s="463"/>
      <c r="F31" s="53" t="str">
        <f>[2]rincian!E563</f>
        <v xml:space="preserve">Pembinaan wawasan kebangsaan dan Ketahanan Nasional dalam rangka memantapkan Pengamalan Pancasila, Pelaksanaan Undang-Undang Dasar Negara Republik Indonesia tahun 1945 Pelestarian Bhinneka Tunggal Ika  serta pemertahanan dan pemeliharaan Keutuhan negara Kesatuan Republik Indonesia </v>
      </c>
      <c r="G31" s="54">
        <f>[2]rincian!I579</f>
        <v>60332700</v>
      </c>
      <c r="H31" s="55">
        <f>G31/G32*100</f>
        <v>2.7051261932197765</v>
      </c>
      <c r="I31" s="70">
        <f t="shared" si="1"/>
        <v>0</v>
      </c>
      <c r="J31" s="71">
        <f t="shared" si="2"/>
        <v>0</v>
      </c>
      <c r="K31" s="49">
        <f t="shared" si="3"/>
        <v>0</v>
      </c>
      <c r="L31" s="72">
        <f>[2]rincian!P579</f>
        <v>0</v>
      </c>
      <c r="M31" s="64">
        <f t="shared" si="4"/>
        <v>0</v>
      </c>
      <c r="N31" s="65">
        <f t="shared" si="0"/>
        <v>60332700</v>
      </c>
      <c r="O31" s="73"/>
      <c r="P31" s="74"/>
      <c r="Q31" s="94"/>
      <c r="S31" s="92">
        <f>N32-N13</f>
        <v>445100000</v>
      </c>
      <c r="T31" s="57">
        <f>L13+T28</f>
        <v>1805849546</v>
      </c>
      <c r="U31" s="95">
        <v>13800000</v>
      </c>
      <c r="V31" s="96">
        <f>S31-U31</f>
        <v>431300000</v>
      </c>
    </row>
    <row r="32" spans="2:22" ht="24.4" customHeight="1" thickBot="1">
      <c r="B32" s="464" t="s">
        <v>184</v>
      </c>
      <c r="C32" s="465"/>
      <c r="D32" s="465"/>
      <c r="E32" s="465"/>
      <c r="F32" s="465"/>
      <c r="G32" s="56">
        <f>SUM(G12:G31)</f>
        <v>2230310000</v>
      </c>
      <c r="H32" s="56">
        <f>SUM(H13:H31)</f>
        <v>99.37258946065792</v>
      </c>
      <c r="I32" s="75"/>
      <c r="J32" s="76"/>
      <c r="K32" s="77">
        <f>SUM(K12:K31)</f>
        <v>18.493413651017125</v>
      </c>
      <c r="L32" s="56">
        <f>SUM(L12:L31)</f>
        <v>424460454</v>
      </c>
      <c r="M32" s="77">
        <f>SUM(M12:M31)</f>
        <v>18.493413651017125</v>
      </c>
      <c r="N32" s="56">
        <f>SUM(N12:N31)</f>
        <v>1805849546</v>
      </c>
      <c r="O32" s="78"/>
      <c r="P32" s="79"/>
      <c r="Q32" s="97"/>
      <c r="S32" s="92">
        <v>106739573</v>
      </c>
    </row>
    <row r="33" spans="7:22" ht="15.75" customHeight="1" thickTop="1">
      <c r="M33" s="80"/>
      <c r="S33" s="83" t="e">
        <f>#REF!-S34-S35</f>
        <v>#REF!</v>
      </c>
      <c r="V33" s="91" t="e">
        <f>#REF!+#REF!</f>
        <v>#REF!</v>
      </c>
    </row>
    <row r="34" spans="7:22" ht="18.75" customHeight="1">
      <c r="G34" s="57"/>
      <c r="L34" s="81"/>
      <c r="N34" s="82" t="str">
        <f>[2]rincian!P90</f>
        <v>Polebunging, 28 Maret 2025</v>
      </c>
      <c r="S34" s="35">
        <v>71440000</v>
      </c>
      <c r="V34" s="91">
        <v>1722593610</v>
      </c>
    </row>
    <row r="35" spans="7:22" ht="15" customHeight="1">
      <c r="L35" s="83"/>
      <c r="N35" s="84" t="s">
        <v>274</v>
      </c>
      <c r="S35" s="35">
        <v>10000000</v>
      </c>
      <c r="V35" s="57" t="e">
        <f>V33-V34</f>
        <v>#REF!</v>
      </c>
    </row>
    <row r="36" spans="7:22">
      <c r="L36" s="85"/>
      <c r="N36" s="84"/>
    </row>
    <row r="37" spans="7:22">
      <c r="G37" s="57"/>
      <c r="N37" s="82"/>
    </row>
    <row r="38" spans="7:22" ht="26.65" customHeight="1" thickBot="1">
      <c r="L38" s="83"/>
      <c r="N38" s="84"/>
      <c r="S38" s="98">
        <v>1355398911</v>
      </c>
      <c r="T38" s="83">
        <f>L32-L13</f>
        <v>102200000</v>
      </c>
      <c r="U38" s="99">
        <f>G32-G13</f>
        <v>547300000</v>
      </c>
      <c r="V38" s="100">
        <f>G32-V39</f>
        <v>605951295</v>
      </c>
    </row>
    <row r="39" spans="7:22" ht="16.5">
      <c r="N39" s="84"/>
      <c r="S39" s="101">
        <v>1082675905</v>
      </c>
      <c r="U39" s="99">
        <v>2017037705</v>
      </c>
      <c r="V39" s="102">
        <v>1624358705</v>
      </c>
    </row>
    <row r="40" spans="7:22" ht="12" customHeight="1">
      <c r="N40" s="86" t="s">
        <v>275</v>
      </c>
      <c r="S40" s="101">
        <f>S38-S39</f>
        <v>272723006</v>
      </c>
      <c r="U40" s="99">
        <v>1914978426</v>
      </c>
    </row>
    <row r="41" spans="7:22">
      <c r="N41" s="82" t="s">
        <v>276</v>
      </c>
      <c r="U41" s="99">
        <f>U39-U40</f>
        <v>102059279</v>
      </c>
      <c r="V41" s="99">
        <v>362679000</v>
      </c>
    </row>
    <row r="42" spans="7:22">
      <c r="G42" s="35">
        <v>776363585</v>
      </c>
      <c r="T42" s="83">
        <f>T38-S40</f>
        <v>-170523006</v>
      </c>
      <c r="V42" s="100">
        <f>V38-V41</f>
        <v>243272295</v>
      </c>
    </row>
  </sheetData>
  <mergeCells count="24">
    <mergeCell ref="C10:E10"/>
    <mergeCell ref="C18:E18"/>
    <mergeCell ref="C26:E26"/>
    <mergeCell ref="C29:E29"/>
    <mergeCell ref="C31:E31"/>
    <mergeCell ref="B32:F32"/>
    <mergeCell ref="N7:N9"/>
    <mergeCell ref="O7:O9"/>
    <mergeCell ref="P7:P9"/>
    <mergeCell ref="Q7:Q9"/>
    <mergeCell ref="I8:I9"/>
    <mergeCell ref="J8:J9"/>
    <mergeCell ref="K8:K9"/>
    <mergeCell ref="L8:M8"/>
    <mergeCell ref="B1:Q1"/>
    <mergeCell ref="B2:Q2"/>
    <mergeCell ref="B3:Q3"/>
    <mergeCell ref="B7:B9"/>
    <mergeCell ref="C7:E9"/>
    <mergeCell ref="F7:F9"/>
    <mergeCell ref="G7:G9"/>
    <mergeCell ref="H7:H9"/>
    <mergeCell ref="I7:J7"/>
    <mergeCell ref="K7:M7"/>
  </mergeCells>
  <pageMargins left="0.39370078740157499" right="7.8740157480315001E-2" top="0.23622047244094499" bottom="0.196850393700787" header="0.511811023622047" footer="0.27559055118110198"/>
  <pageSetup paperSize="5" scale="4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20</vt:i4>
      </vt:variant>
    </vt:vector>
  </HeadingPairs>
  <TitlesOfParts>
    <vt:vector size="36" baseType="lpstr">
      <vt:lpstr> jjanuari</vt:lpstr>
      <vt:lpstr>rincian januari</vt:lpstr>
      <vt:lpstr>RekapRFK januari</vt:lpstr>
      <vt:lpstr>FORMAT BARU februari</vt:lpstr>
      <vt:lpstr>rincian februari</vt:lpstr>
      <vt:lpstr>RekapRFK februari</vt:lpstr>
      <vt:lpstr>FORMAT BARU maret</vt:lpstr>
      <vt:lpstr>rincian maret</vt:lpstr>
      <vt:lpstr>RekapRFK maret</vt:lpstr>
      <vt:lpstr>FORMAT BARU april</vt:lpstr>
      <vt:lpstr>rincian april</vt:lpstr>
      <vt:lpstr>RekapRFK april</vt:lpstr>
      <vt:lpstr>FORMAT BARU mei</vt:lpstr>
      <vt:lpstr>rincian mei</vt:lpstr>
      <vt:lpstr>RekapRFK mei</vt:lpstr>
      <vt:lpstr>Sheet1</vt:lpstr>
      <vt:lpstr>' jjanuari'!Print_Area</vt:lpstr>
      <vt:lpstr>'FORMAT BARU april'!Print_Area</vt:lpstr>
      <vt:lpstr>'FORMAT BARU februari'!Print_Area</vt:lpstr>
      <vt:lpstr>'FORMAT BARU maret'!Print_Area</vt:lpstr>
      <vt:lpstr>'FORMAT BARU mei'!Print_Area</vt:lpstr>
      <vt:lpstr>'RekapRFK april'!Print_Area</vt:lpstr>
      <vt:lpstr>'RekapRFK februari'!Print_Area</vt:lpstr>
      <vt:lpstr>'RekapRFK januari'!Print_Area</vt:lpstr>
      <vt:lpstr>'RekapRFK maret'!Print_Area</vt:lpstr>
      <vt:lpstr>'RekapRFK mei'!Print_Area</vt:lpstr>
      <vt:lpstr>'rincian april'!Print_Area</vt:lpstr>
      <vt:lpstr>'rincian februari'!Print_Area</vt:lpstr>
      <vt:lpstr>'rincian januari'!Print_Area</vt:lpstr>
      <vt:lpstr>'rincian maret'!Print_Area</vt:lpstr>
      <vt:lpstr>'rincian mei'!Print_Area</vt:lpstr>
      <vt:lpstr>'RekapRFK april'!Print_Titles</vt:lpstr>
      <vt:lpstr>'RekapRFK februari'!Print_Titles</vt:lpstr>
      <vt:lpstr>'RekapRFK januari'!Print_Titles</vt:lpstr>
      <vt:lpstr>'RekapRFK maret'!Print_Titles</vt:lpstr>
      <vt:lpstr>'RekapRFK mei'!Print_Titles</vt:lpstr>
    </vt:vector>
  </TitlesOfParts>
  <Company>Adm Pembangunan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Ir. Arman</dc:creator>
  <cp:lastModifiedBy>Ayu Asus</cp:lastModifiedBy>
  <cp:lastPrinted>2024-02-29T20:28:00Z</cp:lastPrinted>
  <dcterms:created xsi:type="dcterms:W3CDTF">2007-06-18T13:14:00Z</dcterms:created>
  <dcterms:modified xsi:type="dcterms:W3CDTF">2025-06-17T04:54:07Z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424478C68AA94E57BA13BCD8E083E993_12</vt:lpwstr>
  </property>
  <property fmtid="{D5CDD505-2E9C-101B-9397-08002B2CF9AE}" pid="3" name="KSOProductBuildVer">
    <vt:lpwstr>1033-12.2.0.19307</vt:lpwstr>
  </property>
</Properties>
</file>